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iba\Desktop\"/>
    </mc:Choice>
  </mc:AlternateContent>
  <xr:revisionPtr revIDLastSave="0" documentId="13_ncr:1_{81744485-269E-404A-A496-A7245DA0E4A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Строганная" sheetId="1" r:id="rId1"/>
    <sheet name="Обрезная" sheetId="2" r:id="rId2"/>
    <sheet name="Для бани и сауны" sheetId="3" r:id="rId3"/>
    <sheet name="Мебельный щит" sheetId="4" r:id="rId4"/>
    <sheet name="Пеллеты, брикеты" sheetId="6" r:id="rId5"/>
    <sheet name="Элементы Лестниц" sheetId="5" r:id="rId6"/>
    <sheet name="Погонажные изделия" sheetId="7" r:id="rId7"/>
    <sheet name="OSB, фанера" sheetId="8" r:id="rId8"/>
    <sheet name="Двери" sheetId="10" r:id="rId9"/>
    <sheet name="Домокомплекты из мини-бруса" sheetId="11" r:id="rId10"/>
    <sheet name="Хоз. постройки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N75" i="1"/>
  <c r="N76" i="1"/>
  <c r="N77" i="1"/>
  <c r="N78" i="1"/>
  <c r="N79" i="1"/>
  <c r="N80" i="1"/>
  <c r="N81" i="1"/>
  <c r="N82" i="1"/>
  <c r="N83" i="1"/>
  <c r="N84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35" i="1" l="1"/>
  <c r="J35" i="1" s="1"/>
  <c r="N6" i="1"/>
  <c r="N7" i="1"/>
  <c r="J7" i="1" s="1"/>
  <c r="N8" i="1"/>
  <c r="J8" i="1" s="1"/>
  <c r="N9" i="1"/>
  <c r="J9" i="1" s="1"/>
  <c r="N10" i="1"/>
  <c r="J10" i="1" s="1"/>
  <c r="N11" i="1"/>
  <c r="J11" i="1" s="1"/>
  <c r="N12" i="1"/>
  <c r="J12" i="1" s="1"/>
  <c r="N13" i="1"/>
  <c r="N14" i="1"/>
  <c r="J14" i="1" s="1"/>
  <c r="N15" i="1"/>
  <c r="J15" i="1" s="1"/>
  <c r="N16" i="1"/>
  <c r="J16" i="1" s="1"/>
  <c r="N17" i="1"/>
  <c r="J17" i="1" s="1"/>
  <c r="N18" i="1"/>
  <c r="J18" i="1" s="1"/>
  <c r="N19" i="1"/>
  <c r="J19" i="1" s="1"/>
  <c r="N20" i="1"/>
  <c r="J20" i="1" s="1"/>
  <c r="N21" i="1"/>
  <c r="N22" i="1"/>
  <c r="J22" i="1" s="1"/>
  <c r="N23" i="1"/>
  <c r="J23" i="1" s="1"/>
  <c r="N24" i="1"/>
  <c r="J24" i="1" s="1"/>
  <c r="N25" i="1"/>
  <c r="J25" i="1" s="1"/>
  <c r="N26" i="1"/>
  <c r="J26" i="1" s="1"/>
  <c r="N27" i="1"/>
  <c r="J27" i="1" s="1"/>
  <c r="N28" i="1"/>
  <c r="J28" i="1" s="1"/>
  <c r="N29" i="1"/>
  <c r="J29" i="1" s="1"/>
  <c r="N30" i="1"/>
  <c r="J30" i="1" s="1"/>
  <c r="N31" i="1"/>
  <c r="N32" i="1"/>
  <c r="J32" i="1" s="1"/>
  <c r="N33" i="1"/>
  <c r="J33" i="1" s="1"/>
  <c r="N34" i="1"/>
  <c r="J34" i="1" s="1"/>
  <c r="N36" i="1"/>
  <c r="J36" i="1" s="1"/>
  <c r="N37" i="1"/>
  <c r="J37" i="1" s="1"/>
  <c r="N38" i="1"/>
  <c r="J38" i="1" s="1"/>
  <c r="N39" i="1"/>
  <c r="J39" i="1" s="1"/>
  <c r="N40" i="1"/>
  <c r="J40" i="1" s="1"/>
  <c r="N41" i="1"/>
  <c r="J41" i="1" s="1"/>
  <c r="N42" i="1"/>
  <c r="J42" i="1" s="1"/>
  <c r="N43" i="1"/>
  <c r="J43" i="1" s="1"/>
  <c r="N44" i="1"/>
  <c r="J44" i="1" s="1"/>
  <c r="N45" i="1"/>
  <c r="J45" i="1" s="1"/>
  <c r="J80" i="1"/>
  <c r="J81" i="1"/>
  <c r="J82" i="1"/>
  <c r="J83" i="1"/>
  <c r="J84" i="1"/>
  <c r="J87" i="1"/>
  <c r="J90" i="1"/>
  <c r="J91" i="1"/>
  <c r="J92" i="1"/>
  <c r="J93" i="1"/>
  <c r="J94" i="1"/>
  <c r="J96" i="1"/>
  <c r="J97" i="1"/>
  <c r="J98" i="1"/>
  <c r="J99" i="1"/>
  <c r="J100" i="1"/>
  <c r="J101" i="1"/>
  <c r="N102" i="1"/>
  <c r="J102" i="1" s="1"/>
  <c r="N103" i="1"/>
  <c r="J103" i="1" s="1"/>
  <c r="N104" i="1"/>
  <c r="J104" i="1" s="1"/>
  <c r="N105" i="1"/>
  <c r="J105" i="1" s="1"/>
  <c r="N106" i="1"/>
  <c r="J106" i="1" s="1"/>
  <c r="N107" i="1"/>
  <c r="J107" i="1" s="1"/>
  <c r="N108" i="1"/>
  <c r="J108" i="1" s="1"/>
  <c r="N109" i="1"/>
  <c r="J109" i="1" s="1"/>
  <c r="N110" i="1"/>
  <c r="J110" i="1" s="1"/>
  <c r="N111" i="1"/>
  <c r="J111" i="1" s="1"/>
  <c r="N112" i="1"/>
  <c r="J112" i="1" s="1"/>
  <c r="N113" i="1"/>
  <c r="J113" i="1" s="1"/>
  <c r="N114" i="1"/>
  <c r="J114" i="1" s="1"/>
  <c r="N115" i="1"/>
  <c r="J115" i="1" s="1"/>
  <c r="N116" i="1"/>
  <c r="J116" i="1" s="1"/>
  <c r="N117" i="1"/>
  <c r="J117" i="1" s="1"/>
  <c r="N118" i="1"/>
  <c r="J118" i="1" s="1"/>
  <c r="N119" i="1"/>
  <c r="J119" i="1" s="1"/>
  <c r="N120" i="1"/>
  <c r="J120" i="1" s="1"/>
  <c r="N121" i="1"/>
  <c r="J121" i="1" s="1"/>
  <c r="N122" i="1"/>
  <c r="J122" i="1" s="1"/>
  <c r="N123" i="1"/>
  <c r="J123" i="1" s="1"/>
  <c r="N124" i="1"/>
  <c r="J124" i="1" s="1"/>
  <c r="N125" i="1"/>
  <c r="J125" i="1" s="1"/>
  <c r="N126" i="1"/>
  <c r="J126" i="1" s="1"/>
  <c r="N127" i="1"/>
  <c r="J127" i="1" s="1"/>
  <c r="N128" i="1"/>
  <c r="J128" i="1" s="1"/>
  <c r="N129" i="1"/>
  <c r="J129" i="1" s="1"/>
  <c r="N130" i="1"/>
  <c r="J130" i="1" s="1"/>
  <c r="N131" i="1"/>
  <c r="J131" i="1" s="1"/>
  <c r="N132" i="1"/>
  <c r="J132" i="1" s="1"/>
  <c r="N133" i="1"/>
  <c r="J133" i="1" s="1"/>
  <c r="N134" i="1"/>
  <c r="J134" i="1" s="1"/>
  <c r="N135" i="1"/>
  <c r="J135" i="1" s="1"/>
  <c r="N136" i="1"/>
  <c r="J136" i="1" s="1"/>
  <c r="N137" i="1"/>
  <c r="J137" i="1" s="1"/>
  <c r="N138" i="1"/>
  <c r="J138" i="1" s="1"/>
  <c r="N139" i="1"/>
  <c r="J139" i="1" s="1"/>
  <c r="N140" i="1"/>
  <c r="J140" i="1" s="1"/>
  <c r="N141" i="1"/>
  <c r="J141" i="1" s="1"/>
  <c r="N142" i="1"/>
  <c r="J142" i="1" s="1"/>
  <c r="N143" i="1"/>
  <c r="J143" i="1" s="1"/>
  <c r="N144" i="1"/>
  <c r="J144" i="1" s="1"/>
  <c r="N145" i="1"/>
  <c r="J145" i="1" s="1"/>
  <c r="N146" i="1"/>
  <c r="J146" i="1" s="1"/>
  <c r="N147" i="1"/>
  <c r="J147" i="1" s="1"/>
  <c r="N148" i="1"/>
  <c r="J148" i="1" s="1"/>
  <c r="N149" i="1"/>
  <c r="J149" i="1" s="1"/>
  <c r="N150" i="1"/>
  <c r="J150" i="1" s="1"/>
  <c r="N151" i="1"/>
  <c r="J151" i="1" s="1"/>
  <c r="N152" i="1"/>
  <c r="J152" i="1" s="1"/>
  <c r="N161" i="1"/>
  <c r="J161" i="1" s="1"/>
  <c r="N162" i="1"/>
  <c r="J162" i="1" s="1"/>
  <c r="N163" i="1"/>
  <c r="J163" i="1" s="1"/>
  <c r="N164" i="1"/>
  <c r="J164" i="1" s="1"/>
  <c r="N165" i="1"/>
  <c r="J165" i="1" s="1"/>
  <c r="N166" i="1"/>
  <c r="J166" i="1" s="1"/>
  <c r="N167" i="1"/>
  <c r="J167" i="1" s="1"/>
  <c r="N168" i="1"/>
  <c r="J168" i="1" s="1"/>
  <c r="J95" i="1"/>
  <c r="J88" i="1"/>
  <c r="J89" i="1"/>
  <c r="J31" i="1"/>
  <c r="J21" i="1"/>
  <c r="J13" i="1"/>
  <c r="J6" i="1"/>
  <c r="E162" i="1"/>
  <c r="E161" i="1"/>
  <c r="E145" i="1"/>
  <c r="H145" i="1" s="1"/>
  <c r="E146" i="1"/>
  <c r="H146" i="1" s="1"/>
  <c r="E144" i="1"/>
  <c r="E143" i="1"/>
  <c r="H143" i="1" s="1"/>
  <c r="E142" i="1"/>
  <c r="E141" i="1"/>
  <c r="H141" i="1" s="1"/>
  <c r="E140" i="1"/>
  <c r="H140" i="1" s="1"/>
  <c r="E139" i="1"/>
  <c r="H139" i="1" s="1"/>
  <c r="E150" i="1"/>
  <c r="H150" i="1" s="1"/>
  <c r="E149" i="1"/>
  <c r="H149" i="1" s="1"/>
  <c r="E148" i="1"/>
  <c r="E147" i="1"/>
  <c r="H147" i="1" s="1"/>
  <c r="E151" i="1"/>
  <c r="E152" i="1"/>
  <c r="E138" i="1"/>
  <c r="H138" i="1" s="1"/>
  <c r="E137" i="1"/>
  <c r="H137" i="1" s="1"/>
  <c r="E136" i="1"/>
  <c r="E135" i="1"/>
  <c r="K141" i="1" l="1"/>
  <c r="K151" i="1"/>
  <c r="K142" i="1"/>
  <c r="K162" i="1"/>
  <c r="K161" i="1"/>
  <c r="K145" i="1"/>
  <c r="K152" i="1"/>
  <c r="G162" i="1"/>
  <c r="H162" i="1" s="1"/>
  <c r="K144" i="1"/>
  <c r="K143" i="1"/>
  <c r="K135" i="1"/>
  <c r="K138" i="1"/>
  <c r="K136" i="1"/>
  <c r="K139" i="1"/>
  <c r="G161" i="1"/>
  <c r="H161" i="1" s="1"/>
  <c r="K148" i="1"/>
  <c r="K147" i="1"/>
  <c r="K140" i="1"/>
  <c r="K150" i="1"/>
  <c r="K149" i="1"/>
  <c r="K137" i="1"/>
  <c r="K146" i="1"/>
  <c r="H148" i="1"/>
  <c r="H142" i="1"/>
  <c r="H144" i="1"/>
  <c r="H135" i="1"/>
  <c r="H136" i="1"/>
  <c r="F29" i="2" l="1"/>
  <c r="F15" i="2"/>
  <c r="F67" i="4" l="1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2" i="4"/>
  <c r="F23" i="4"/>
  <c r="F24" i="4"/>
  <c r="F25" i="4"/>
  <c r="F26" i="4"/>
  <c r="F27" i="4"/>
  <c r="F16" i="4"/>
  <c r="F17" i="4"/>
  <c r="F18" i="4"/>
  <c r="F19" i="4"/>
  <c r="F20" i="4"/>
  <c r="F21" i="4"/>
  <c r="F8" i="4"/>
  <c r="F9" i="4"/>
  <c r="F10" i="4"/>
  <c r="F11" i="4"/>
  <c r="F12" i="4"/>
  <c r="F13" i="4"/>
  <c r="F14" i="4"/>
  <c r="F15" i="4"/>
  <c r="F7" i="4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25" i="3"/>
  <c r="E117" i="3"/>
  <c r="F18" i="2"/>
  <c r="F19" i="2"/>
  <c r="F20" i="2"/>
  <c r="F21" i="2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8" i="3"/>
  <c r="E119" i="3"/>
  <c r="E120" i="3"/>
  <c r="E121" i="3"/>
  <c r="E122" i="3"/>
  <c r="E123" i="3"/>
  <c r="E124" i="3"/>
  <c r="E100" i="3"/>
  <c r="E37" i="3"/>
  <c r="E33" i="3"/>
  <c r="E34" i="3"/>
  <c r="E35" i="3"/>
  <c r="E36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32" i="3"/>
  <c r="E31" i="3"/>
  <c r="E30" i="3"/>
  <c r="E29" i="3"/>
  <c r="E28" i="3"/>
  <c r="E27" i="3"/>
  <c r="E26" i="3"/>
  <c r="E25" i="3"/>
  <c r="E17" i="3"/>
  <c r="E18" i="3"/>
  <c r="E19" i="3"/>
  <c r="E20" i="3"/>
  <c r="E21" i="3"/>
  <c r="E22" i="3"/>
  <c r="E23" i="3"/>
  <c r="E24" i="3"/>
  <c r="E16" i="3"/>
  <c r="E15" i="3"/>
  <c r="E14" i="3"/>
  <c r="E13" i="3"/>
  <c r="E7" i="3"/>
  <c r="E8" i="3"/>
  <c r="E9" i="3"/>
  <c r="E10" i="3"/>
  <c r="E11" i="3"/>
  <c r="E12" i="3"/>
  <c r="E6" i="3"/>
  <c r="E6" i="1"/>
  <c r="K6" i="1" s="1"/>
  <c r="F31" i="2"/>
  <c r="F30" i="2"/>
  <c r="F28" i="2"/>
  <c r="F27" i="2"/>
  <c r="F26" i="2"/>
  <c r="F25" i="2"/>
  <c r="F24" i="2"/>
  <c r="F23" i="2"/>
  <c r="F22" i="2"/>
  <c r="F11" i="2"/>
  <c r="F12" i="2"/>
  <c r="F13" i="2"/>
  <c r="F14" i="2"/>
  <c r="F16" i="2"/>
  <c r="F17" i="2"/>
  <c r="F7" i="2"/>
  <c r="F8" i="2"/>
  <c r="F9" i="2"/>
  <c r="F10" i="2"/>
  <c r="F6" i="2"/>
  <c r="J7" i="3" l="1"/>
  <c r="H7" i="3"/>
  <c r="H17" i="3"/>
  <c r="J17" i="3"/>
  <c r="J88" i="3"/>
  <c r="H88" i="3"/>
  <c r="H76" i="3"/>
  <c r="J76" i="3"/>
  <c r="J64" i="3"/>
  <c r="H64" i="3"/>
  <c r="H58" i="3"/>
  <c r="J58" i="3"/>
  <c r="J38" i="3"/>
  <c r="H38" i="3"/>
  <c r="J119" i="3"/>
  <c r="H119" i="3"/>
  <c r="J106" i="3"/>
  <c r="H106" i="3"/>
  <c r="J140" i="3"/>
  <c r="H140" i="3"/>
  <c r="H128" i="3"/>
  <c r="J128" i="3"/>
  <c r="J13" i="3"/>
  <c r="H13" i="3"/>
  <c r="J22" i="3"/>
  <c r="H22" i="3"/>
  <c r="J25" i="3"/>
  <c r="H25" i="3"/>
  <c r="H87" i="3"/>
  <c r="J87" i="3"/>
  <c r="H81" i="3"/>
  <c r="J81" i="3"/>
  <c r="J75" i="3"/>
  <c r="H75" i="3"/>
  <c r="J69" i="3"/>
  <c r="H69" i="3"/>
  <c r="J57" i="3"/>
  <c r="H57" i="3"/>
  <c r="J49" i="3"/>
  <c r="H49" i="3"/>
  <c r="J43" i="3"/>
  <c r="H43" i="3"/>
  <c r="H36" i="3"/>
  <c r="J36" i="3"/>
  <c r="H124" i="3"/>
  <c r="J124" i="3"/>
  <c r="H118" i="3"/>
  <c r="J118" i="3"/>
  <c r="J111" i="3"/>
  <c r="H111" i="3"/>
  <c r="J105" i="3"/>
  <c r="H105" i="3"/>
  <c r="H139" i="3"/>
  <c r="J139" i="3"/>
  <c r="H133" i="3"/>
  <c r="J133" i="3"/>
  <c r="H127" i="3"/>
  <c r="J127" i="3"/>
  <c r="H11" i="3"/>
  <c r="J11" i="3"/>
  <c r="J14" i="3"/>
  <c r="H14" i="3"/>
  <c r="J21" i="3"/>
  <c r="H21" i="3"/>
  <c r="J26" i="3"/>
  <c r="H26" i="3"/>
  <c r="J32" i="3"/>
  <c r="H32" i="3"/>
  <c r="H92" i="3"/>
  <c r="J92" i="3"/>
  <c r="J86" i="3"/>
  <c r="H86" i="3"/>
  <c r="J80" i="3"/>
  <c r="H80" i="3"/>
  <c r="J74" i="3"/>
  <c r="H74" i="3"/>
  <c r="J68" i="3"/>
  <c r="H68" i="3"/>
  <c r="J62" i="3"/>
  <c r="H62" i="3"/>
  <c r="H56" i="3"/>
  <c r="J56" i="3"/>
  <c r="J48" i="3"/>
  <c r="H48" i="3"/>
  <c r="J42" i="3"/>
  <c r="H42" i="3"/>
  <c r="H35" i="3"/>
  <c r="J35" i="3"/>
  <c r="J123" i="3"/>
  <c r="H123" i="3"/>
  <c r="H116" i="3"/>
  <c r="J116" i="3"/>
  <c r="J110" i="3"/>
  <c r="H110" i="3"/>
  <c r="J104" i="3"/>
  <c r="H104" i="3"/>
  <c r="H138" i="3"/>
  <c r="J138" i="3"/>
  <c r="H132" i="3"/>
  <c r="J132" i="3"/>
  <c r="H126" i="3"/>
  <c r="J126" i="3"/>
  <c r="J94" i="3"/>
  <c r="H94" i="3"/>
  <c r="J44" i="3"/>
  <c r="H44" i="3"/>
  <c r="J93" i="3"/>
  <c r="H93" i="3"/>
  <c r="H10" i="3"/>
  <c r="J10" i="3"/>
  <c r="H15" i="3"/>
  <c r="J15" i="3"/>
  <c r="J20" i="3"/>
  <c r="H20" i="3"/>
  <c r="J27" i="3"/>
  <c r="H27" i="3"/>
  <c r="H97" i="3"/>
  <c r="J97" i="3"/>
  <c r="J91" i="3"/>
  <c r="H91" i="3"/>
  <c r="H85" i="3"/>
  <c r="J85" i="3"/>
  <c r="H79" i="3"/>
  <c r="J79" i="3"/>
  <c r="H73" i="3"/>
  <c r="J73" i="3"/>
  <c r="H67" i="3"/>
  <c r="J67" i="3"/>
  <c r="H61" i="3"/>
  <c r="J61" i="3"/>
  <c r="H53" i="3"/>
  <c r="J53" i="3"/>
  <c r="J47" i="3"/>
  <c r="H47" i="3"/>
  <c r="J41" i="3"/>
  <c r="H41" i="3"/>
  <c r="J34" i="3"/>
  <c r="H34" i="3"/>
  <c r="H122" i="3"/>
  <c r="J122" i="3"/>
  <c r="J115" i="3"/>
  <c r="H115" i="3"/>
  <c r="J109" i="3"/>
  <c r="H109" i="3"/>
  <c r="J103" i="3"/>
  <c r="H103" i="3"/>
  <c r="H137" i="3"/>
  <c r="J137" i="3"/>
  <c r="H131" i="3"/>
  <c r="J131" i="3"/>
  <c r="J136" i="3"/>
  <c r="H136" i="3"/>
  <c r="J130" i="3"/>
  <c r="H130" i="3"/>
  <c r="J6" i="3"/>
  <c r="H6" i="3"/>
  <c r="H23" i="3"/>
  <c r="J23" i="3"/>
  <c r="J30" i="3"/>
  <c r="H30" i="3"/>
  <c r="J82" i="3"/>
  <c r="H82" i="3"/>
  <c r="J70" i="3"/>
  <c r="H70" i="3"/>
  <c r="J50" i="3"/>
  <c r="H50" i="3"/>
  <c r="J100" i="3"/>
  <c r="H100" i="3"/>
  <c r="J112" i="3"/>
  <c r="H112" i="3"/>
  <c r="H134" i="3"/>
  <c r="J134" i="3"/>
  <c r="H12" i="3"/>
  <c r="J12" i="3"/>
  <c r="J31" i="3"/>
  <c r="H31" i="3"/>
  <c r="J63" i="3"/>
  <c r="H63" i="3"/>
  <c r="H9" i="3"/>
  <c r="J9" i="3"/>
  <c r="J16" i="3"/>
  <c r="H16" i="3"/>
  <c r="J19" i="3"/>
  <c r="H19" i="3"/>
  <c r="J28" i="3"/>
  <c r="H28" i="3"/>
  <c r="H96" i="3"/>
  <c r="J96" i="3"/>
  <c r="H90" i="3"/>
  <c r="J90" i="3"/>
  <c r="H84" i="3"/>
  <c r="J84" i="3"/>
  <c r="H78" i="3"/>
  <c r="J78" i="3"/>
  <c r="H72" i="3"/>
  <c r="J72" i="3"/>
  <c r="H66" i="3"/>
  <c r="J66" i="3"/>
  <c r="H60" i="3"/>
  <c r="J60" i="3"/>
  <c r="J52" i="3"/>
  <c r="H52" i="3"/>
  <c r="J46" i="3"/>
  <c r="H46" i="3"/>
  <c r="J40" i="3"/>
  <c r="H40" i="3"/>
  <c r="H33" i="3"/>
  <c r="J33" i="3"/>
  <c r="J121" i="3"/>
  <c r="H121" i="3"/>
  <c r="J114" i="3"/>
  <c r="H114" i="3"/>
  <c r="J108" i="3"/>
  <c r="H108" i="3"/>
  <c r="J102" i="3"/>
  <c r="H102" i="3"/>
  <c r="H117" i="3"/>
  <c r="J117" i="3"/>
  <c r="H8" i="3"/>
  <c r="J8" i="3"/>
  <c r="H24" i="3"/>
  <c r="J24" i="3"/>
  <c r="J18" i="3"/>
  <c r="H18" i="3"/>
  <c r="J29" i="3"/>
  <c r="H29" i="3"/>
  <c r="H95" i="3"/>
  <c r="J95" i="3"/>
  <c r="J89" i="3"/>
  <c r="H89" i="3"/>
  <c r="H83" i="3"/>
  <c r="J83" i="3"/>
  <c r="J77" i="3"/>
  <c r="H77" i="3"/>
  <c r="H71" i="3"/>
  <c r="J71" i="3"/>
  <c r="H65" i="3"/>
  <c r="J65" i="3"/>
  <c r="J59" i="3"/>
  <c r="H59" i="3"/>
  <c r="J51" i="3"/>
  <c r="H51" i="3"/>
  <c r="J45" i="3"/>
  <c r="H45" i="3"/>
  <c r="J39" i="3"/>
  <c r="H39" i="3"/>
  <c r="J37" i="3"/>
  <c r="H37" i="3"/>
  <c r="J120" i="3"/>
  <c r="H120" i="3"/>
  <c r="J113" i="3"/>
  <c r="H113" i="3"/>
  <c r="H107" i="3"/>
  <c r="J107" i="3"/>
  <c r="J101" i="3"/>
  <c r="H101" i="3"/>
  <c r="J125" i="3"/>
  <c r="H125" i="3"/>
  <c r="H135" i="3"/>
  <c r="J135" i="3"/>
  <c r="J129" i="3"/>
  <c r="H129" i="3"/>
  <c r="E170" i="1"/>
  <c r="E171" i="1"/>
  <c r="E169" i="1"/>
  <c r="K169" i="1" l="1"/>
  <c r="H169" i="1"/>
  <c r="H171" i="1"/>
  <c r="K171" i="1"/>
  <c r="H170" i="1"/>
  <c r="K170" i="1"/>
  <c r="E164" i="1"/>
  <c r="K164" i="1" s="1"/>
  <c r="E165" i="1"/>
  <c r="K165" i="1" s="1"/>
  <c r="E166" i="1"/>
  <c r="K166" i="1" s="1"/>
  <c r="E167" i="1"/>
  <c r="K167" i="1" s="1"/>
  <c r="E168" i="1"/>
  <c r="K168" i="1" s="1"/>
  <c r="E163" i="1"/>
  <c r="K163" i="1" s="1"/>
  <c r="E156" i="1"/>
  <c r="E157" i="1"/>
  <c r="E158" i="1"/>
  <c r="E159" i="1"/>
  <c r="E160" i="1"/>
  <c r="E155" i="1"/>
  <c r="E124" i="1"/>
  <c r="K124" i="1" s="1"/>
  <c r="E125" i="1"/>
  <c r="K125" i="1" s="1"/>
  <c r="E126" i="1"/>
  <c r="K126" i="1" s="1"/>
  <c r="E127" i="1"/>
  <c r="K127" i="1" s="1"/>
  <c r="E128" i="1"/>
  <c r="K128" i="1" s="1"/>
  <c r="E129" i="1"/>
  <c r="K129" i="1" s="1"/>
  <c r="E130" i="1"/>
  <c r="K130" i="1" s="1"/>
  <c r="E131" i="1"/>
  <c r="K131" i="1" s="1"/>
  <c r="E132" i="1"/>
  <c r="K132" i="1" s="1"/>
  <c r="E133" i="1"/>
  <c r="K133" i="1" s="1"/>
  <c r="E134" i="1"/>
  <c r="K134" i="1" s="1"/>
  <c r="E123" i="1"/>
  <c r="K123" i="1" s="1"/>
  <c r="E112" i="1"/>
  <c r="K112" i="1" s="1"/>
  <c r="E113" i="1"/>
  <c r="K113" i="1" s="1"/>
  <c r="E114" i="1"/>
  <c r="K114" i="1" s="1"/>
  <c r="E115" i="1"/>
  <c r="K115" i="1" s="1"/>
  <c r="E116" i="1"/>
  <c r="K116" i="1" s="1"/>
  <c r="E117" i="1"/>
  <c r="K117" i="1" s="1"/>
  <c r="E118" i="1"/>
  <c r="K118" i="1" s="1"/>
  <c r="E119" i="1"/>
  <c r="K119" i="1" s="1"/>
  <c r="E120" i="1"/>
  <c r="K120" i="1" s="1"/>
  <c r="E121" i="1"/>
  <c r="K121" i="1" s="1"/>
  <c r="E122" i="1"/>
  <c r="K122" i="1" s="1"/>
  <c r="E111" i="1"/>
  <c r="K111" i="1" s="1"/>
  <c r="E100" i="1"/>
  <c r="K100" i="1" s="1"/>
  <c r="E101" i="1"/>
  <c r="K101" i="1" s="1"/>
  <c r="E102" i="1"/>
  <c r="K102" i="1" s="1"/>
  <c r="E103" i="1"/>
  <c r="K103" i="1" s="1"/>
  <c r="E104" i="1"/>
  <c r="K104" i="1" s="1"/>
  <c r="E105" i="1"/>
  <c r="K105" i="1" s="1"/>
  <c r="E106" i="1"/>
  <c r="K106" i="1" s="1"/>
  <c r="E107" i="1"/>
  <c r="K107" i="1" s="1"/>
  <c r="E108" i="1"/>
  <c r="K108" i="1" s="1"/>
  <c r="E109" i="1"/>
  <c r="K109" i="1" s="1"/>
  <c r="E110" i="1"/>
  <c r="K110" i="1" s="1"/>
  <c r="E99" i="1"/>
  <c r="K99" i="1" s="1"/>
  <c r="E76" i="1"/>
  <c r="E77" i="1"/>
  <c r="E78" i="1"/>
  <c r="E79" i="1"/>
  <c r="E80" i="1"/>
  <c r="K80" i="1" s="1"/>
  <c r="E81" i="1"/>
  <c r="K81" i="1" s="1"/>
  <c r="E82" i="1"/>
  <c r="K82" i="1" s="1"/>
  <c r="E83" i="1"/>
  <c r="K83" i="1" s="1"/>
  <c r="E84" i="1"/>
  <c r="K84" i="1" s="1"/>
  <c r="E75" i="1"/>
  <c r="E35" i="1"/>
  <c r="K35" i="1" s="1"/>
  <c r="E36" i="1"/>
  <c r="K36" i="1" s="1"/>
  <c r="E37" i="1"/>
  <c r="K37" i="1" s="1"/>
  <c r="E38" i="1"/>
  <c r="K38" i="1" s="1"/>
  <c r="E39" i="1"/>
  <c r="K39" i="1" s="1"/>
  <c r="E40" i="1"/>
  <c r="K40" i="1" s="1"/>
  <c r="E41" i="1"/>
  <c r="K41" i="1" s="1"/>
  <c r="E42" i="1"/>
  <c r="K42" i="1" s="1"/>
  <c r="E43" i="1"/>
  <c r="K43" i="1" s="1"/>
  <c r="E44" i="1"/>
  <c r="K44" i="1" s="1"/>
  <c r="E45" i="1"/>
  <c r="K45" i="1" s="1"/>
  <c r="E34" i="1"/>
  <c r="K34" i="1" s="1"/>
  <c r="E18" i="1"/>
  <c r="K18" i="1" s="1"/>
  <c r="E19" i="1"/>
  <c r="K19" i="1" s="1"/>
  <c r="E20" i="1"/>
  <c r="K20" i="1" s="1"/>
  <c r="E21" i="1"/>
  <c r="K21" i="1" s="1"/>
  <c r="E22" i="1"/>
  <c r="K22" i="1" s="1"/>
  <c r="E23" i="1"/>
  <c r="K23" i="1" s="1"/>
  <c r="E24" i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30" i="1"/>
  <c r="K30" i="1" s="1"/>
  <c r="E31" i="1"/>
  <c r="K31" i="1" s="1"/>
  <c r="E32" i="1"/>
  <c r="K32" i="1" s="1"/>
  <c r="E33" i="1"/>
  <c r="K33" i="1" s="1"/>
  <c r="E17" i="1"/>
  <c r="K17" i="1" s="1"/>
  <c r="E16" i="1"/>
  <c r="K16" i="1" s="1"/>
  <c r="E11" i="1"/>
  <c r="K11" i="1" s="1"/>
  <c r="E12" i="1"/>
  <c r="K12" i="1" s="1"/>
  <c r="E13" i="1"/>
  <c r="K13" i="1" s="1"/>
  <c r="E14" i="1"/>
  <c r="K14" i="1" s="1"/>
  <c r="E15" i="1"/>
  <c r="K15" i="1" s="1"/>
  <c r="E9" i="1"/>
  <c r="K9" i="1" s="1"/>
  <c r="E10" i="1"/>
  <c r="K10" i="1" s="1"/>
  <c r="E7" i="1"/>
  <c r="K7" i="1" s="1"/>
  <c r="E8" i="1"/>
  <c r="K8" i="1" s="1"/>
  <c r="E88" i="1"/>
  <c r="K88" i="1" s="1"/>
  <c r="E89" i="1"/>
  <c r="K89" i="1" s="1"/>
  <c r="E90" i="1"/>
  <c r="K90" i="1" s="1"/>
  <c r="E91" i="1"/>
  <c r="K91" i="1" s="1"/>
  <c r="E92" i="1"/>
  <c r="K92" i="1" s="1"/>
  <c r="E93" i="1"/>
  <c r="K93" i="1" s="1"/>
  <c r="E94" i="1"/>
  <c r="K94" i="1" s="1"/>
  <c r="E95" i="1"/>
  <c r="K95" i="1" s="1"/>
  <c r="E96" i="1"/>
  <c r="K96" i="1" s="1"/>
  <c r="E97" i="1"/>
  <c r="K97" i="1" s="1"/>
  <c r="E98" i="1"/>
  <c r="K98" i="1" s="1"/>
  <c r="E87" i="1"/>
  <c r="K87" i="1" s="1"/>
</calcChain>
</file>

<file path=xl/sharedStrings.xml><?xml version="1.0" encoding="utf-8"?>
<sst xmlns="http://schemas.openxmlformats.org/spreadsheetml/2006/main" count="1090" uniqueCount="259">
  <si>
    <t>Наименование товара</t>
  </si>
  <si>
    <t>Длина, мм</t>
  </si>
  <si>
    <t>Цена ОПТ (руб)</t>
  </si>
  <si>
    <t>Цена РОЗНИЦА (руб)</t>
  </si>
  <si>
    <t>Количество шт/м2 в упаковке</t>
  </si>
  <si>
    <t>ШТ</t>
  </si>
  <si>
    <t>М2</t>
  </si>
  <si>
    <t>Сорт</t>
  </si>
  <si>
    <t>За упаковку</t>
  </si>
  <si>
    <t>м3</t>
  </si>
  <si>
    <t>Евровагонка</t>
  </si>
  <si>
    <t>12,5 * 96/88</t>
  </si>
  <si>
    <t xml:space="preserve">Размер, мм </t>
  </si>
  <si>
    <t>Строганная продукция</t>
  </si>
  <si>
    <t>АВ</t>
  </si>
  <si>
    <t xml:space="preserve">С </t>
  </si>
  <si>
    <t>Деревообрабатывающий завод Белка35 г.Грязовец</t>
  </si>
  <si>
    <t>Склад: МО, Одинцовский район, г.Голицыно, Петровское ш. 54</t>
  </si>
  <si>
    <t>Отдел продаж : +7 (921) 141-22-22 ; +7 (921) 828-20-04 ; +7 (921) 838-04-03</t>
  </si>
  <si>
    <t>Вагонка штиль</t>
  </si>
  <si>
    <t>12,5 * 121/113</t>
  </si>
  <si>
    <t>14 * 121/113</t>
  </si>
  <si>
    <t>14 * 146/138</t>
  </si>
  <si>
    <t>С</t>
  </si>
  <si>
    <t>м2</t>
  </si>
  <si>
    <t>Доска пола</t>
  </si>
  <si>
    <t>36 * 121/113</t>
  </si>
  <si>
    <t>Планкен</t>
  </si>
  <si>
    <t>17 * 96</t>
  </si>
  <si>
    <t>17 * 121</t>
  </si>
  <si>
    <t>20 * 96</t>
  </si>
  <si>
    <t>20 * 121</t>
  </si>
  <si>
    <t xml:space="preserve">Планкен </t>
  </si>
  <si>
    <t>Планкен СКОШЕННЫЙ</t>
  </si>
  <si>
    <t>Блок Хаус</t>
  </si>
  <si>
    <t>26 * 130</t>
  </si>
  <si>
    <t>Террасная доска ЛИСТВЕННИЦА</t>
  </si>
  <si>
    <t>27 * 143</t>
  </si>
  <si>
    <t>Ель/Сосна/Лиственница</t>
  </si>
  <si>
    <t>20 * 40</t>
  </si>
  <si>
    <t>20 * 50</t>
  </si>
  <si>
    <t>20 * 30</t>
  </si>
  <si>
    <t>20 * 60</t>
  </si>
  <si>
    <t>Брусок сухой строганный</t>
  </si>
  <si>
    <t>Рейка сухая строганная</t>
  </si>
  <si>
    <t>30 * 40</t>
  </si>
  <si>
    <t>30 * 50</t>
  </si>
  <si>
    <t>40 * 40</t>
  </si>
  <si>
    <t>40 * 50</t>
  </si>
  <si>
    <t>40 * 60</t>
  </si>
  <si>
    <t>50 * 50</t>
  </si>
  <si>
    <t>50 * 70</t>
  </si>
  <si>
    <t>30 * 30</t>
  </si>
  <si>
    <t>20 * 146</t>
  </si>
  <si>
    <t>45 * 96</t>
  </si>
  <si>
    <t>45 * 146</t>
  </si>
  <si>
    <t>45 * 196</t>
  </si>
  <si>
    <t>45 * 121</t>
  </si>
  <si>
    <t>Ель/Сосна</t>
  </si>
  <si>
    <t>За штуку</t>
  </si>
  <si>
    <t xml:space="preserve">Доска обрезная </t>
  </si>
  <si>
    <t xml:space="preserve">Толщина, мм </t>
  </si>
  <si>
    <t xml:space="preserve">Ширина, мм </t>
  </si>
  <si>
    <t>Доска и брус</t>
  </si>
  <si>
    <t>Обрезные, естественной влажности</t>
  </si>
  <si>
    <t>Брус обрезной</t>
  </si>
  <si>
    <t>Осина/Липа</t>
  </si>
  <si>
    <t>Вагонка и полок для бани</t>
  </si>
  <si>
    <t>Вагонка Осина</t>
  </si>
  <si>
    <t>14 * 96(88)</t>
  </si>
  <si>
    <t>А</t>
  </si>
  <si>
    <t>В</t>
  </si>
  <si>
    <t>16 * 96(88)</t>
  </si>
  <si>
    <t>Вагонка Липа</t>
  </si>
  <si>
    <t>15 *96(88)</t>
  </si>
  <si>
    <t>Экстра (0)</t>
  </si>
  <si>
    <t>А(|)</t>
  </si>
  <si>
    <t>16 *96(88)</t>
  </si>
  <si>
    <t>АВ(||)</t>
  </si>
  <si>
    <t>Полок Осина</t>
  </si>
  <si>
    <t>28 * 92</t>
  </si>
  <si>
    <t>29 * 92</t>
  </si>
  <si>
    <t>26 * 90</t>
  </si>
  <si>
    <t>Полок Липа</t>
  </si>
  <si>
    <t>АКЦИЯ!</t>
  </si>
  <si>
    <t>ТЕРМО Полок Липа</t>
  </si>
  <si>
    <t>Мебельный щит</t>
  </si>
  <si>
    <t>Ширина, мм</t>
  </si>
  <si>
    <t>Есть возможность заказать мебельный щит Ваших размеров, обращайтесь по телефону!</t>
  </si>
  <si>
    <t>АА(Экстра)</t>
  </si>
  <si>
    <t>BC</t>
  </si>
  <si>
    <t>Лестничные элементы</t>
  </si>
  <si>
    <t>Площадка</t>
  </si>
  <si>
    <t>Тетива</t>
  </si>
  <si>
    <t>Брус клееный (клей D4 влагостойкий)</t>
  </si>
  <si>
    <t>Столб начальный Сосна кат.АА сращенный</t>
  </si>
  <si>
    <t>№1</t>
  </si>
  <si>
    <t>руб/шт</t>
  </si>
  <si>
    <t>№2</t>
  </si>
  <si>
    <t>№3</t>
  </si>
  <si>
    <t>№4</t>
  </si>
  <si>
    <t>№5</t>
  </si>
  <si>
    <t>№6</t>
  </si>
  <si>
    <t>Балясина деревянная Сосна кат.АА сращенная</t>
  </si>
  <si>
    <t>Заготовка для балясины Сосна кат.АА сращенная 50*50*900</t>
  </si>
  <si>
    <t>Заготовка для столба начального Сосна кат.АА сращенная 80*80*1200</t>
  </si>
  <si>
    <t>Подбалясенник Сосна АА сращенный / под 50 балясину / рейка в комплекте</t>
  </si>
  <si>
    <t>руб/п.м.</t>
  </si>
  <si>
    <t>Поручень деревянный гладкий Сосна кат.АА сращенный / под 50 балясину</t>
  </si>
  <si>
    <t>Ступени Ель/Сосна</t>
  </si>
  <si>
    <t>Ступени Лиственница</t>
  </si>
  <si>
    <t>Зольность</t>
  </si>
  <si>
    <t>Диаметр</t>
  </si>
  <si>
    <t>6 мм</t>
  </si>
  <si>
    <t xml:space="preserve">Длина </t>
  </si>
  <si>
    <t>10-50 мм</t>
  </si>
  <si>
    <t xml:space="preserve">Влажность </t>
  </si>
  <si>
    <t>6,4% и ниже</t>
  </si>
  <si>
    <t>Пеллеты фасованные по 15кг</t>
  </si>
  <si>
    <t>Стоимость</t>
  </si>
  <si>
    <t xml:space="preserve">Без НДС </t>
  </si>
  <si>
    <t>С НДС</t>
  </si>
  <si>
    <t>За 1 шт\руб.</t>
  </si>
  <si>
    <t>За тонну</t>
  </si>
  <si>
    <t>До тонны</t>
  </si>
  <si>
    <t>От 1т до 5т</t>
  </si>
  <si>
    <t>От 5т</t>
  </si>
  <si>
    <t>От 10т</t>
  </si>
  <si>
    <t>От 20т</t>
  </si>
  <si>
    <t>Пеллеты в биг-бэгах</t>
  </si>
  <si>
    <t xml:space="preserve">За тонну </t>
  </si>
  <si>
    <t>до 5т</t>
  </si>
  <si>
    <t>от 5 до 10т</t>
  </si>
  <si>
    <t>от 10т до 20т</t>
  </si>
  <si>
    <t>от 20т</t>
  </si>
  <si>
    <t>Топливные пеллеты</t>
  </si>
  <si>
    <t>Белые</t>
  </si>
  <si>
    <t>Серые</t>
  </si>
  <si>
    <t>Белые (ЭКСТРА) ЕЛЬ/СОСНА</t>
  </si>
  <si>
    <t>Серые (КАПУЧИНО) ЕЛЬ/СОСНА</t>
  </si>
  <si>
    <r>
      <t xml:space="preserve">Плинтус </t>
    </r>
    <r>
      <rPr>
        <sz val="11"/>
        <color rgb="FF000000"/>
        <rFont val="Arial"/>
        <family val="2"/>
        <charset val="204"/>
      </rPr>
      <t xml:space="preserve">деревянный Сосна АА сращенный </t>
    </r>
  </si>
  <si>
    <r>
      <t xml:space="preserve">Раскладка </t>
    </r>
    <r>
      <rPr>
        <sz val="11"/>
        <color rgb="FF000000"/>
        <rFont val="Arial"/>
        <family val="2"/>
        <charset val="204"/>
      </rPr>
      <t xml:space="preserve">деревянная Сосна АА сращенная  </t>
    </r>
  </si>
  <si>
    <r>
      <rPr>
        <b/>
        <sz val="11"/>
        <color rgb="FF000000"/>
        <rFont val="Arial"/>
        <family val="2"/>
        <charset val="204"/>
      </rPr>
      <t>Уголок</t>
    </r>
    <r>
      <rPr>
        <sz val="11"/>
        <color rgb="FF000000"/>
        <rFont val="Arial"/>
        <family val="2"/>
        <charset val="204"/>
      </rPr>
      <t xml:space="preserve"> деревянный равносторонний Сосна АА сращенный </t>
    </r>
  </si>
  <si>
    <r>
      <rPr>
        <b/>
        <sz val="11"/>
        <color rgb="FF000000"/>
        <rFont val="Arial"/>
        <family val="2"/>
        <charset val="204"/>
      </rPr>
      <t>Наличник</t>
    </r>
    <r>
      <rPr>
        <sz val="11"/>
        <color rgb="FF000000"/>
        <rFont val="Arial"/>
        <family val="2"/>
        <charset val="204"/>
      </rPr>
      <t xml:space="preserve"> деревянный Сосна АА сращенный </t>
    </r>
  </si>
  <si>
    <r>
      <rPr>
        <b/>
        <sz val="11"/>
        <color rgb="FF000000"/>
        <rFont val="Arial"/>
        <family val="2"/>
        <charset val="204"/>
      </rPr>
      <t xml:space="preserve">Добор </t>
    </r>
    <r>
      <rPr>
        <sz val="11"/>
        <color rgb="FF000000"/>
        <rFont val="Arial"/>
        <family val="2"/>
        <charset val="204"/>
      </rPr>
      <t>деревянный Сосна АА сращенный</t>
    </r>
  </si>
  <si>
    <r>
      <rPr>
        <b/>
        <sz val="11"/>
        <color rgb="FF000000"/>
        <rFont val="Arial"/>
        <family val="2"/>
        <charset val="204"/>
      </rPr>
      <t>Галтель Липа Экстра</t>
    </r>
    <r>
      <rPr>
        <sz val="11"/>
        <color rgb="FF000000"/>
        <rFont val="Arial"/>
        <family val="2"/>
        <charset val="204"/>
      </rPr>
      <t xml:space="preserve"> (0/I) массив / фигурная 13*27*2500</t>
    </r>
  </si>
  <si>
    <r>
      <rPr>
        <b/>
        <sz val="11"/>
        <color rgb="FF000000"/>
        <rFont val="Arial"/>
        <family val="2"/>
        <charset val="204"/>
      </rPr>
      <t>Дверная коробка</t>
    </r>
    <r>
      <rPr>
        <sz val="11"/>
        <color rgb="FF000000"/>
        <rFont val="Arial"/>
        <family val="2"/>
        <charset val="204"/>
      </rPr>
      <t xml:space="preserve"> Сосна АА сращенная 30*70*2100 </t>
    </r>
  </si>
  <si>
    <t>руб/ шт</t>
  </si>
  <si>
    <t>Погонажные изделия</t>
  </si>
  <si>
    <t>Ель/Сосна/Липа</t>
  </si>
  <si>
    <t>Толщина</t>
  </si>
  <si>
    <t xml:space="preserve">Цена за лист </t>
  </si>
  <si>
    <t xml:space="preserve">9мм </t>
  </si>
  <si>
    <t xml:space="preserve">12мм </t>
  </si>
  <si>
    <t>18мм</t>
  </si>
  <si>
    <t>ФАНЕРА прайс от 02.12.2024</t>
  </si>
  <si>
    <t>800 рублей</t>
  </si>
  <si>
    <t>1000 рублей</t>
  </si>
  <si>
    <t>1490 рублей</t>
  </si>
  <si>
    <t>22мм</t>
  </si>
  <si>
    <t>1870 рублей</t>
  </si>
  <si>
    <t>от 5 до 20т</t>
  </si>
  <si>
    <t>Дверное полотно Ель филенчатое АВ</t>
  </si>
  <si>
    <t>Ширина</t>
  </si>
  <si>
    <t>Руб\шт</t>
  </si>
  <si>
    <t>60 см</t>
  </si>
  <si>
    <t>70 см</t>
  </si>
  <si>
    <t xml:space="preserve">80 см </t>
  </si>
  <si>
    <t xml:space="preserve">90 см </t>
  </si>
  <si>
    <t>Подступенки Лиственница</t>
  </si>
  <si>
    <t>Подступенки Ель/Сосна</t>
  </si>
  <si>
    <t>Террасная/ Палубная доска ЕЛЬ/СОСНА</t>
  </si>
  <si>
    <t>Планкен (без упаковки)</t>
  </si>
  <si>
    <t>-</t>
  </si>
  <si>
    <t>OSB-3 Размер: 1250*2500 мм</t>
  </si>
  <si>
    <t>10 * 20</t>
  </si>
  <si>
    <t>10 * 30</t>
  </si>
  <si>
    <t>10 * 40</t>
  </si>
  <si>
    <t>10 * 50</t>
  </si>
  <si>
    <t>Мини-брус</t>
  </si>
  <si>
    <t>45 * 121(113)</t>
  </si>
  <si>
    <t>Стандартная комплектация домокоплекта</t>
  </si>
  <si>
    <t>Наименование</t>
  </si>
  <si>
    <t>Описание</t>
  </si>
  <si>
    <t>Фундамент</t>
  </si>
  <si>
    <t>Полнотелые песко-цементные фундаментные блоки сечением 200х200х400 мм.</t>
  </si>
  <si>
    <t>Гидроизоляция из рубероида в 1 слой, укладывается на фундаментный блок под обвязочный брус.</t>
  </si>
  <si>
    <t>Обвязочный брус</t>
  </si>
  <si>
    <t>Брус из древесины хвойных пород естественной сушки сечением 100х150 мм.</t>
  </si>
  <si>
    <t>Балки перекрытия (лаги)</t>
  </si>
  <si>
    <t>Доска из древесины хвойных пород естественной сушки сечением 50х150 мм, (шаг 630 мм), крепятся при помощи металлических опор бруса.</t>
  </si>
  <si>
    <t>Полы (основание под чистовой пол)</t>
  </si>
  <si>
    <t>Шпунтованная доска камерной сушки толщиной 36 мм, монтируется открытым способом.</t>
  </si>
  <si>
    <t>Наружные стены (по проекту), фронтоны и перегородки</t>
  </si>
  <si>
    <t>Профилированный строганный мини-брус камерной сушки сечением 45х121 мм, монтируется в чашку с ветровым замком.</t>
  </si>
  <si>
    <t>Подстропильная система</t>
  </si>
  <si>
    <t>Профилированный строганный мини-брус камерной сушки сечением 45х121 мм</t>
  </si>
  <si>
    <t>Кровля</t>
  </si>
  <si>
    <t>Сплошной кровельный настил из имитации бруса камерной сушки толщиной 17 мм, поверх укладывается гибкая черепица SHINGLAS, серия Фазенда (цвет на выьор из каталога). Ветровые и торцевые планки из строганной доски хвойных пород дерева камерной сушки.</t>
  </si>
  <si>
    <t>Входная дверь</t>
  </si>
  <si>
    <t>Деревянная филенчатая из массива сосны 2000х800 мм со всей необходимой фурнитурой, петли, ручка шар, навесной замок (если предусмотрена проектом).</t>
  </si>
  <si>
    <t>Межкомнатные двери</t>
  </si>
  <si>
    <t>Деревянные филенчатые из массива сосны 2000х800мм ( глухая) со всей необходимой фурнитурой; петли, ручка шар (если предусмотрены проектом) Возможна замена на двойные и остекленные.</t>
  </si>
  <si>
    <t>Окна</t>
  </si>
  <si>
    <t>Деревянный оконный блок стандартных размеров (1,0х1,0м, 0,9х0,6м, 0,6х0,6м) из массива сосны с одинарным остеклением (если предусмотрены проектом) Возможна замена на нужный размер, ПВХ, двойное остекление.</t>
  </si>
  <si>
    <t>Наличники</t>
  </si>
  <si>
    <t>Строганная доска камерной сушки из хвойных пород дерева сечением 20х70 мм.</t>
  </si>
  <si>
    <t>Плинтус напольный и потолочный</t>
  </si>
  <si>
    <t>Плинтус деревянный хвойных пород дерева.</t>
  </si>
  <si>
    <t>Дополнительные опции</t>
  </si>
  <si>
    <t>Сборка строения нашими специалистами</t>
  </si>
  <si>
    <t>от +15000 р</t>
  </si>
  <si>
    <t>Замена на свайно-винтовой фундамент</t>
  </si>
  <si>
    <t>от +70000 р</t>
  </si>
  <si>
    <t>Замена деревянных окон на окна ПВХ однокамерные</t>
  </si>
  <si>
    <t>от +28500 р</t>
  </si>
  <si>
    <t>Замена кровли на металлочерепицу</t>
  </si>
  <si>
    <t>от +48000 р</t>
  </si>
  <si>
    <t>Антисептирование основания</t>
  </si>
  <si>
    <t>от +8500 р</t>
  </si>
  <si>
    <t>Антисептирование стен снаружи (материал+работа)</t>
  </si>
  <si>
    <t>от +30000 р</t>
  </si>
  <si>
    <t>Вертикальная отделка цоколя h&lt;=500мм.</t>
  </si>
  <si>
    <t>от +28000 р</t>
  </si>
  <si>
    <t>Покраска строения снаружи в 2 слоя в 1 цвет (материал+работа)</t>
  </si>
  <si>
    <t>от +90000 р</t>
  </si>
  <si>
    <t>Водосточная система ПВХ</t>
  </si>
  <si>
    <t>от +22000 р</t>
  </si>
  <si>
    <t>Водосточная система Металлическая</t>
  </si>
  <si>
    <t>Утепление пола</t>
  </si>
  <si>
    <t>от +16000 р</t>
  </si>
  <si>
    <t>50 мм</t>
  </si>
  <si>
    <t>от +21000 р</t>
  </si>
  <si>
    <t>100 мм</t>
  </si>
  <si>
    <t>от +24200 р</t>
  </si>
  <si>
    <t>150 мм</t>
  </si>
  <si>
    <t>200 мм</t>
  </si>
  <si>
    <t>Утепление кровли</t>
  </si>
  <si>
    <t>от +25000 р</t>
  </si>
  <si>
    <t>от +35000 р</t>
  </si>
  <si>
    <t>от +55000 р</t>
  </si>
  <si>
    <t>от +68000 р</t>
  </si>
  <si>
    <t>Данные расценки ориентировочные. Так как проекты все индивидуальные, имеют разную площадь застройки, площадь стен, а также сложность конструкции поэтому стоимость может варьироваться, просьба уточнять у своего менеджера.</t>
  </si>
  <si>
    <t>АЕ (цельно- ламельные)</t>
  </si>
  <si>
    <t>АВ сращенные или цельно- ламельные</t>
  </si>
  <si>
    <t>BC сращенные или цельно- ламельные</t>
  </si>
  <si>
    <t>АА(Экстра) сращенный</t>
  </si>
  <si>
    <t>36 * 195/185</t>
  </si>
  <si>
    <t>М3 в упаковке</t>
  </si>
  <si>
    <t>МИНИ-БРУС</t>
  </si>
  <si>
    <t>Имитация бруса</t>
  </si>
  <si>
    <t>17 * 121/113</t>
  </si>
  <si>
    <t>17 * 146/138</t>
  </si>
  <si>
    <t>20 * 196/188</t>
  </si>
  <si>
    <t xml:space="preserve">Доска сухая строганная ЕЛЬ </t>
  </si>
  <si>
    <t>Доска сухая строганная СОСНА</t>
  </si>
  <si>
    <t>20 * 196</t>
  </si>
  <si>
    <t>30 * 60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</si>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</sst>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₽-419]"/>
    <numFmt numFmtId="165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20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20"/>
      <color rgb="FF1B1B1C"/>
      <name val="Arial"/>
      <family val="2"/>
      <charset val="204"/>
    </font>
    <font>
      <b/>
      <sz val="12"/>
      <color rgb="FF000000"/>
      <name val="Roboto Condensed"/>
    </font>
    <font>
      <b/>
      <sz val="11"/>
      <color rgb="FF000000"/>
      <name val="Roboto Condensed"/>
    </font>
    <font>
      <b/>
      <sz val="12"/>
      <color rgb="FF000000"/>
      <name val="Roboto Condensed"/>
      <family val="2"/>
    </font>
    <font>
      <b/>
      <sz val="9"/>
      <color rgb="FF000000"/>
      <name val="Roboto Condensed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theme="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2" borderId="0" xfId="0" applyFont="1" applyFill="1"/>
    <xf numFmtId="0" fontId="0" fillId="0" borderId="1" xfId="0" applyBorder="1"/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2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15" xfId="0" applyFont="1" applyBorder="1" applyAlignment="1"/>
    <xf numFmtId="0" fontId="0" fillId="0" borderId="0" xfId="0" applyBorder="1"/>
    <xf numFmtId="1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" fontId="1" fillId="5" borderId="30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1" fontId="1" fillId="6" borderId="30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1" fillId="2" borderId="30" xfId="0" applyFont="1" applyFill="1" applyBorder="1"/>
    <xf numFmtId="0" fontId="1" fillId="2" borderId="10" xfId="0" applyFont="1" applyFill="1" applyBorder="1"/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0" fillId="7" borderId="1" xfId="0" applyFill="1" applyBorder="1"/>
    <xf numFmtId="1" fontId="1" fillId="7" borderId="1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2" borderId="15" xfId="0" applyFont="1" applyFill="1" applyBorder="1" applyAlignment="1"/>
    <xf numFmtId="0" fontId="0" fillId="2" borderId="0" xfId="0" applyFill="1"/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/>
    <xf numFmtId="0" fontId="0" fillId="3" borderId="0" xfId="0" applyFill="1" applyBorder="1"/>
    <xf numFmtId="0" fontId="13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2" fillId="4" borderId="1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164" fontId="12" fillId="4" borderId="13" xfId="0" applyNumberFormat="1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164" fontId="12" fillId="4" borderId="10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2" fillId="6" borderId="20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164" fontId="12" fillId="6" borderId="13" xfId="0" applyNumberFormat="1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164" fontId="12" fillId="6" borderId="2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1" fillId="0" borderId="32" xfId="0" applyFont="1" applyBorder="1"/>
    <xf numFmtId="0" fontId="11" fillId="0" borderId="33" xfId="0" applyFont="1" applyBorder="1"/>
    <xf numFmtId="0" fontId="14" fillId="2" borderId="1" xfId="0" applyFont="1" applyFill="1" applyBorder="1"/>
    <xf numFmtId="0" fontId="15" fillId="2" borderId="1" xfId="0" applyFont="1" applyFill="1" applyBorder="1"/>
    <xf numFmtId="0" fontId="14" fillId="2" borderId="42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/>
    </xf>
    <xf numFmtId="0" fontId="14" fillId="2" borderId="42" xfId="0" applyFont="1" applyFill="1" applyBorder="1" applyAlignment="1">
      <alignment horizontal="left"/>
    </xf>
    <xf numFmtId="0" fontId="11" fillId="0" borderId="0" xfId="0" applyFont="1" applyBorder="1"/>
    <xf numFmtId="0" fontId="1" fillId="2" borderId="0" xfId="0" applyFont="1" applyFill="1" applyAlignment="1">
      <alignment horizontal="left"/>
    </xf>
    <xf numFmtId="0" fontId="16" fillId="6" borderId="42" xfId="0" applyFont="1" applyFill="1" applyBorder="1" applyAlignment="1">
      <alignment horizontal="right"/>
    </xf>
    <xf numFmtId="0" fontId="16" fillId="6" borderId="1" xfId="0" applyFont="1" applyFill="1" applyBorder="1" applyAlignment="1">
      <alignment horizontal="center"/>
    </xf>
    <xf numFmtId="0" fontId="16" fillId="5" borderId="42" xfId="0" applyFont="1" applyFill="1" applyBorder="1" applyAlignment="1">
      <alignment horizontal="right"/>
    </xf>
    <xf numFmtId="0" fontId="16" fillId="5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2" fillId="3" borderId="15" xfId="0" applyFont="1" applyFill="1" applyBorder="1" applyAlignment="1"/>
    <xf numFmtId="0" fontId="20" fillId="0" borderId="0" xfId="0" applyFont="1"/>
    <xf numFmtId="0" fontId="21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left"/>
    </xf>
    <xf numFmtId="0" fontId="19" fillId="2" borderId="32" xfId="0" applyFont="1" applyFill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18" fillId="2" borderId="32" xfId="0" applyFont="1" applyFill="1" applyBorder="1"/>
    <xf numFmtId="0" fontId="18" fillId="2" borderId="33" xfId="0" applyFont="1" applyFill="1" applyBorder="1"/>
    <xf numFmtId="0" fontId="18" fillId="4" borderId="13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2" borderId="36" xfId="0" applyFont="1" applyFill="1" applyBorder="1"/>
    <xf numFmtId="0" fontId="18" fillId="4" borderId="21" xfId="0" applyFont="1" applyFill="1" applyBorder="1" applyAlignment="1">
      <alignment horizontal="left"/>
    </xf>
    <xf numFmtId="1" fontId="0" fillId="0" borderId="0" xfId="0" applyNumberFormat="1"/>
    <xf numFmtId="0" fontId="0" fillId="6" borderId="1" xfId="0" applyFill="1" applyBorder="1"/>
    <xf numFmtId="0" fontId="17" fillId="5" borderId="48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11" xfId="0" applyFont="1" applyFill="1" applyBorder="1"/>
    <xf numFmtId="0" fontId="17" fillId="5" borderId="42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5" borderId="13" xfId="0" applyFont="1" applyFill="1" applyBorder="1"/>
    <xf numFmtId="0" fontId="17" fillId="5" borderId="45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10" xfId="0" applyFont="1" applyFill="1" applyBorder="1"/>
    <xf numFmtId="0" fontId="17" fillId="4" borderId="48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20" xfId="0" applyFont="1" applyFill="1" applyBorder="1"/>
    <xf numFmtId="0" fontId="17" fillId="4" borderId="4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3" xfId="0" applyFont="1" applyFill="1" applyBorder="1"/>
    <xf numFmtId="0" fontId="17" fillId="4" borderId="60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61" xfId="0" applyFont="1" applyFill="1" applyBorder="1"/>
    <xf numFmtId="0" fontId="17" fillId="5" borderId="8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52" xfId="0" applyFont="1" applyFill="1" applyBorder="1"/>
    <xf numFmtId="0" fontId="17" fillId="5" borderId="21" xfId="0" applyFont="1" applyFill="1" applyBorder="1"/>
    <xf numFmtId="0" fontId="17" fillId="5" borderId="47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11" xfId="0" applyFont="1" applyFill="1" applyBorder="1"/>
    <xf numFmtId="0" fontId="17" fillId="4" borderId="45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10" xfId="0" applyFont="1" applyFill="1" applyBorder="1"/>
    <xf numFmtId="0" fontId="17" fillId="5" borderId="20" xfId="0" applyFont="1" applyFill="1" applyBorder="1"/>
    <xf numFmtId="1" fontId="13" fillId="4" borderId="34" xfId="0" applyNumberFormat="1" applyFont="1" applyFill="1" applyBorder="1" applyAlignment="1">
      <alignment horizontal="center"/>
    </xf>
    <xf numFmtId="0" fontId="13" fillId="4" borderId="27" xfId="0" applyFont="1" applyFill="1" applyBorder="1"/>
    <xf numFmtId="1" fontId="13" fillId="4" borderId="49" xfId="0" applyNumberFormat="1" applyFont="1" applyFill="1" applyBorder="1" applyAlignment="1">
      <alignment horizontal="center"/>
    </xf>
    <xf numFmtId="0" fontId="13" fillId="4" borderId="50" xfId="0" applyFont="1" applyFill="1" applyBorder="1"/>
    <xf numFmtId="0" fontId="0" fillId="2" borderId="33" xfId="0" applyFill="1" applyBorder="1"/>
    <xf numFmtId="0" fontId="0" fillId="2" borderId="30" xfId="0" applyFill="1" applyBorder="1"/>
    <xf numFmtId="0" fontId="0" fillId="2" borderId="10" xfId="0" applyFill="1" applyBorder="1"/>
    <xf numFmtId="0" fontId="19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3" fillId="2" borderId="36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 vertical="center"/>
    </xf>
    <xf numFmtId="2" fontId="1" fillId="4" borderId="30" xfId="0" applyNumberFormat="1" applyFont="1" applyFill="1" applyBorder="1" applyAlignment="1">
      <alignment horizontal="center"/>
    </xf>
    <xf numFmtId="0" fontId="2" fillId="2" borderId="26" xfId="0" applyFont="1" applyFill="1" applyBorder="1"/>
    <xf numFmtId="0" fontId="1" fillId="2" borderId="27" xfId="0" applyFont="1" applyFill="1" applyBorder="1"/>
    <xf numFmtId="1" fontId="1" fillId="5" borderId="1" xfId="0" applyNumberFormat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/>
    </xf>
    <xf numFmtId="1" fontId="1" fillId="6" borderId="19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1" fontId="1" fillId="6" borderId="32" xfId="0" applyNumberFormat="1" applyFont="1" applyFill="1" applyBorder="1" applyAlignment="1">
      <alignment horizontal="center"/>
    </xf>
    <xf numFmtId="1" fontId="1" fillId="6" borderId="13" xfId="0" applyNumberFormat="1" applyFont="1" applyFill="1" applyBorder="1" applyAlignment="1">
      <alignment horizontal="center"/>
    </xf>
    <xf numFmtId="1" fontId="1" fillId="4" borderId="32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" fontId="1" fillId="6" borderId="33" xfId="0" applyNumberFormat="1" applyFon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0" fontId="13" fillId="6" borderId="56" xfId="0" applyFont="1" applyFill="1" applyBorder="1" applyAlignment="1">
      <alignment horizontal="center"/>
    </xf>
    <xf numFmtId="0" fontId="13" fillId="6" borderId="59" xfId="0" applyFont="1" applyFill="1" applyBorder="1" applyAlignment="1">
      <alignment horizontal="center"/>
    </xf>
    <xf numFmtId="0" fontId="13" fillId="6" borderId="56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/>
    </xf>
    <xf numFmtId="1" fontId="1" fillId="5" borderId="13" xfId="0" applyNumberFormat="1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2" fontId="1" fillId="5" borderId="30" xfId="0" applyNumberFormat="1" applyFont="1" applyFill="1" applyBorder="1" applyAlignment="1">
      <alignment horizontal="center"/>
    </xf>
    <xf numFmtId="1" fontId="1" fillId="5" borderId="30" xfId="0" applyNumberFormat="1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1" fontId="1" fillId="4" borderId="30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2" fontId="1" fillId="5" borderId="19" xfId="0" applyNumberFormat="1" applyFont="1" applyFill="1" applyBorder="1" applyAlignment="1">
      <alignment horizontal="center"/>
    </xf>
    <xf numFmtId="1" fontId="1" fillId="5" borderId="19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1" fontId="1" fillId="5" borderId="10" xfId="0" applyNumberFormat="1" applyFont="1" applyFill="1" applyBorder="1" applyAlignment="1">
      <alignment horizontal="center" vertical="center"/>
    </xf>
    <xf numFmtId="1" fontId="1" fillId="8" borderId="11" xfId="0" applyNumberFormat="1" applyFont="1" applyFill="1" applyBorder="1" applyAlignment="1">
      <alignment horizontal="center"/>
    </xf>
    <xf numFmtId="1" fontId="1" fillId="8" borderId="13" xfId="0" applyNumberFormat="1" applyFont="1" applyFill="1" applyBorder="1" applyAlignment="1">
      <alignment horizontal="center"/>
    </xf>
    <xf numFmtId="1" fontId="1" fillId="8" borderId="10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1" fillId="6" borderId="11" xfId="0" applyNumberFormat="1" applyFont="1" applyFill="1" applyBorder="1" applyAlignment="1">
      <alignment horizontal="center"/>
    </xf>
    <xf numFmtId="1" fontId="1" fillId="4" borderId="28" xfId="0" applyNumberFormat="1" applyFont="1" applyFill="1" applyBorder="1" applyAlignment="1">
      <alignment horizontal="center"/>
    </xf>
    <xf numFmtId="1" fontId="1" fillId="4" borderId="20" xfId="0" applyNumberFormat="1" applyFont="1" applyFill="1" applyBorder="1" applyAlignment="1">
      <alignment horizontal="center"/>
    </xf>
    <xf numFmtId="1" fontId="1" fillId="6" borderId="20" xfId="0" applyNumberFormat="1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1" fontId="1" fillId="5" borderId="28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5" borderId="43" xfId="0" applyNumberFormat="1" applyFont="1" applyFill="1" applyBorder="1" applyAlignment="1">
      <alignment horizontal="center"/>
    </xf>
    <xf numFmtId="1" fontId="1" fillId="5" borderId="32" xfId="0" applyNumberFormat="1" applyFont="1" applyFill="1" applyBorder="1" applyAlignment="1">
      <alignment horizontal="center"/>
    </xf>
    <xf numFmtId="1" fontId="1" fillId="4" borderId="40" xfId="0" applyNumberFormat="1" applyFont="1" applyFill="1" applyBorder="1" applyAlignment="1">
      <alignment horizontal="center"/>
    </xf>
    <xf numFmtId="1" fontId="1" fillId="5" borderId="33" xfId="0" applyNumberFormat="1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vertical="center" wrapText="1"/>
    </xf>
    <xf numFmtId="1" fontId="1" fillId="4" borderId="42" xfId="0" applyNumberFormat="1" applyFont="1" applyFill="1" applyBorder="1" applyAlignment="1">
      <alignment horizontal="center"/>
    </xf>
    <xf numFmtId="1" fontId="1" fillId="5" borderId="42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1" fontId="1" fillId="5" borderId="45" xfId="0" applyNumberFormat="1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1" fontId="12" fillId="5" borderId="42" xfId="0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/>
    </xf>
    <xf numFmtId="1" fontId="12" fillId="5" borderId="28" xfId="0" applyNumberFormat="1" applyFont="1" applyFill="1" applyBorder="1" applyAlignment="1">
      <alignment horizontal="center"/>
    </xf>
    <xf numFmtId="1" fontId="12" fillId="5" borderId="11" xfId="0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1" fontId="12" fillId="5" borderId="10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1" fontId="1" fillId="5" borderId="47" xfId="0" applyNumberFormat="1" applyFont="1" applyFill="1" applyBorder="1" applyAlignment="1">
      <alignment horizontal="center"/>
    </xf>
    <xf numFmtId="1" fontId="1" fillId="5" borderId="18" xfId="0" applyNumberFormat="1" applyFont="1" applyFill="1" applyBorder="1" applyAlignment="1">
      <alignment horizontal="center"/>
    </xf>
    <xf numFmtId="1" fontId="1" fillId="5" borderId="36" xfId="0" applyNumberFormat="1" applyFont="1" applyFill="1" applyBorder="1" applyAlignment="1">
      <alignment horizontal="center"/>
    </xf>
    <xf numFmtId="1" fontId="1" fillId="5" borderId="21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" fontId="1" fillId="4" borderId="48" xfId="0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4" borderId="35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" fontId="1" fillId="4" borderId="45" xfId="0" applyNumberFormat="1" applyFont="1" applyFill="1" applyBorder="1" applyAlignment="1">
      <alignment horizontal="center"/>
    </xf>
    <xf numFmtId="1" fontId="1" fillId="4" borderId="43" xfId="0" applyNumberFormat="1" applyFont="1" applyFill="1" applyBorder="1" applyAlignment="1">
      <alignment horizontal="center"/>
    </xf>
    <xf numFmtId="1" fontId="1" fillId="4" borderId="33" xfId="0" applyNumberFormat="1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1" fontId="12" fillId="4" borderId="28" xfId="0" applyNumberFormat="1" applyFont="1" applyFill="1" applyBorder="1" applyAlignment="1">
      <alignment horizontal="center"/>
    </xf>
    <xf numFmtId="1" fontId="12" fillId="4" borderId="13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1" fontId="12" fillId="5" borderId="4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1" fontId="12" fillId="4" borderId="11" xfId="0" applyNumberFormat="1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5" borderId="72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/>
    </xf>
    <xf numFmtId="1" fontId="12" fillId="5" borderId="45" xfId="0" applyNumberFormat="1" applyFont="1" applyFill="1" applyBorder="1" applyAlignment="1">
      <alignment horizontal="center"/>
    </xf>
    <xf numFmtId="1" fontId="12" fillId="5" borderId="30" xfId="0" applyNumberFormat="1" applyFont="1" applyFill="1" applyBorder="1" applyAlignment="1">
      <alignment horizontal="center"/>
    </xf>
    <xf numFmtId="1" fontId="1" fillId="5" borderId="20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1" fontId="1" fillId="5" borderId="8" xfId="0" applyNumberFormat="1" applyFont="1" applyFill="1" applyBorder="1" applyAlignment="1">
      <alignment horizontal="center"/>
    </xf>
    <xf numFmtId="1" fontId="1" fillId="8" borderId="8" xfId="0" applyNumberFormat="1" applyFont="1" applyFill="1" applyBorder="1" applyAlignment="1">
      <alignment horizontal="center"/>
    </xf>
    <xf numFmtId="1" fontId="1" fillId="8" borderId="42" xfId="0" applyNumberFormat="1" applyFont="1" applyFill="1" applyBorder="1" applyAlignment="1">
      <alignment horizontal="center"/>
    </xf>
    <xf numFmtId="1" fontId="1" fillId="8" borderId="45" xfId="0" applyNumberFormat="1" applyFont="1" applyFill="1" applyBorder="1" applyAlignment="1">
      <alignment horizontal="center"/>
    </xf>
    <xf numFmtId="1" fontId="1" fillId="5" borderId="48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 vertical="center"/>
    </xf>
    <xf numFmtId="1" fontId="1" fillId="4" borderId="42" xfId="0" applyNumberFormat="1" applyFont="1" applyFill="1" applyBorder="1" applyAlignment="1">
      <alignment horizontal="center" vertical="center"/>
    </xf>
    <xf numFmtId="1" fontId="1" fillId="4" borderId="45" xfId="0" applyNumberFormat="1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1" fontId="1" fillId="5" borderId="42" xfId="0" applyNumberFormat="1" applyFont="1" applyFill="1" applyBorder="1" applyAlignment="1">
      <alignment horizontal="center" vertical="center"/>
    </xf>
    <xf numFmtId="1" fontId="1" fillId="5" borderId="45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/>
    </xf>
    <xf numFmtId="1" fontId="1" fillId="5" borderId="40" xfId="0" applyNumberFormat="1" applyFont="1" applyFill="1" applyBorder="1" applyAlignment="1">
      <alignment horizontal="center"/>
    </xf>
    <xf numFmtId="1" fontId="1" fillId="8" borderId="40" xfId="0" applyNumberFormat="1" applyFont="1" applyFill="1" applyBorder="1" applyAlignment="1">
      <alignment horizontal="center"/>
    </xf>
    <xf numFmtId="1" fontId="1" fillId="8" borderId="32" xfId="0" applyNumberFormat="1" applyFont="1" applyFill="1" applyBorder="1" applyAlignment="1">
      <alignment horizontal="center"/>
    </xf>
    <xf numFmtId="1" fontId="1" fillId="8" borderId="33" xfId="0" applyNumberFormat="1" applyFont="1" applyFill="1" applyBorder="1" applyAlignment="1">
      <alignment horizontal="center"/>
    </xf>
    <xf numFmtId="1" fontId="1" fillId="5" borderId="35" xfId="0" applyNumberFormat="1" applyFont="1" applyFill="1" applyBorder="1" applyAlignment="1">
      <alignment horizontal="center"/>
    </xf>
    <xf numFmtId="1" fontId="1" fillId="4" borderId="40" xfId="0" applyNumberFormat="1" applyFont="1" applyFill="1" applyBorder="1" applyAlignment="1">
      <alignment horizontal="center" vertical="center"/>
    </xf>
    <xf numFmtId="1" fontId="1" fillId="4" borderId="32" xfId="0" applyNumberFormat="1" applyFont="1" applyFill="1" applyBorder="1" applyAlignment="1">
      <alignment horizontal="center" vertical="center"/>
    </xf>
    <xf numFmtId="1" fontId="1" fillId="4" borderId="33" xfId="0" applyNumberFormat="1" applyFont="1" applyFill="1" applyBorder="1" applyAlignment="1">
      <alignment horizontal="center" vertical="center"/>
    </xf>
    <xf numFmtId="1" fontId="1" fillId="5" borderId="40" xfId="0" applyNumberFormat="1" applyFont="1" applyFill="1" applyBorder="1" applyAlignment="1">
      <alignment horizontal="center" vertical="center"/>
    </xf>
    <xf numFmtId="1" fontId="1" fillId="5" borderId="32" xfId="0" applyNumberFormat="1" applyFont="1" applyFill="1" applyBorder="1" applyAlignment="1">
      <alignment horizontal="center" vertical="center"/>
    </xf>
    <xf numFmtId="1" fontId="1" fillId="5" borderId="33" xfId="0" applyNumberFormat="1" applyFont="1" applyFill="1" applyBorder="1" applyAlignment="1">
      <alignment horizontal="center" vertical="center"/>
    </xf>
    <xf numFmtId="1" fontId="1" fillId="6" borderId="42" xfId="0" applyNumberFormat="1" applyFont="1" applyFill="1" applyBorder="1" applyAlignment="1">
      <alignment horizontal="center"/>
    </xf>
    <xf numFmtId="1" fontId="1" fillId="6" borderId="30" xfId="0" applyNumberFormat="1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1" fontId="1" fillId="6" borderId="35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1" fontId="1" fillId="6" borderId="48" xfId="0" applyNumberFormat="1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1" fontId="1" fillId="6" borderId="36" xfId="0" applyNumberFormat="1" applyFont="1" applyFill="1" applyBorder="1" applyAlignment="1">
      <alignment horizontal="center"/>
    </xf>
    <xf numFmtId="1" fontId="1" fillId="6" borderId="19" xfId="0" applyNumberFormat="1" applyFont="1" applyFill="1" applyBorder="1" applyAlignment="1">
      <alignment horizontal="center"/>
    </xf>
    <xf numFmtId="1" fontId="1" fillId="6" borderId="21" xfId="0" applyNumberFormat="1" applyFont="1" applyFill="1" applyBorder="1" applyAlignment="1">
      <alignment horizontal="center"/>
    </xf>
    <xf numFmtId="1" fontId="1" fillId="6" borderId="47" xfId="0" applyNumberFormat="1" applyFont="1" applyFill="1" applyBorder="1" applyAlignment="1">
      <alignment horizontal="center"/>
    </xf>
    <xf numFmtId="1" fontId="1" fillId="4" borderId="61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" fontId="1" fillId="6" borderId="40" xfId="0" applyNumberFormat="1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1" fontId="1" fillId="6" borderId="45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4" borderId="36" xfId="0" applyNumberFormat="1" applyFont="1" applyFill="1" applyBorder="1" applyAlignment="1">
      <alignment horizontal="center"/>
    </xf>
    <xf numFmtId="1" fontId="1" fillId="4" borderId="19" xfId="0" applyNumberFormat="1" applyFont="1" applyFill="1" applyBorder="1" applyAlignment="1">
      <alignment horizontal="center"/>
    </xf>
    <xf numFmtId="1" fontId="1" fillId="4" borderId="21" xfId="0" applyNumberFormat="1" applyFont="1" applyFill="1" applyBorder="1" applyAlignment="1">
      <alignment horizontal="center"/>
    </xf>
    <xf numFmtId="1" fontId="1" fillId="4" borderId="47" xfId="0" applyNumberFormat="1" applyFont="1" applyFill="1" applyBorder="1" applyAlignment="1">
      <alignment horizontal="center"/>
    </xf>
    <xf numFmtId="1" fontId="1" fillId="6" borderId="61" xfId="0" applyNumberFormat="1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/>
    </xf>
    <xf numFmtId="0" fontId="17" fillId="5" borderId="28" xfId="0" applyFont="1" applyFill="1" applyBorder="1" applyAlignment="1">
      <alignment horizontal="center"/>
    </xf>
    <xf numFmtId="0" fontId="17" fillId="5" borderId="43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69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1" fontId="17" fillId="5" borderId="48" xfId="0" applyNumberFormat="1" applyFont="1" applyFill="1" applyBorder="1" applyAlignment="1">
      <alignment horizontal="center"/>
    </xf>
    <xf numFmtId="1" fontId="17" fillId="5" borderId="42" xfId="0" applyNumberFormat="1" applyFont="1" applyFill="1" applyBorder="1" applyAlignment="1">
      <alignment horizontal="center"/>
    </xf>
    <xf numFmtId="1" fontId="17" fillId="5" borderId="45" xfId="0" applyNumberFormat="1" applyFont="1" applyFill="1" applyBorder="1" applyAlignment="1">
      <alignment horizontal="center"/>
    </xf>
    <xf numFmtId="1" fontId="17" fillId="4" borderId="48" xfId="0" applyNumberFormat="1" applyFont="1" applyFill="1" applyBorder="1" applyAlignment="1">
      <alignment horizontal="center"/>
    </xf>
    <xf numFmtId="1" fontId="17" fillId="4" borderId="42" xfId="0" applyNumberFormat="1" applyFont="1" applyFill="1" applyBorder="1" applyAlignment="1">
      <alignment horizontal="center"/>
    </xf>
    <xf numFmtId="1" fontId="17" fillId="4" borderId="60" xfId="0" applyNumberFormat="1" applyFont="1" applyFill="1" applyBorder="1" applyAlignment="1">
      <alignment horizontal="center"/>
    </xf>
    <xf numFmtId="1" fontId="17" fillId="5" borderId="8" xfId="0" applyNumberFormat="1" applyFont="1" applyFill="1" applyBorder="1" applyAlignment="1">
      <alignment horizontal="center"/>
    </xf>
    <xf numFmtId="1" fontId="17" fillId="5" borderId="47" xfId="0" applyNumberFormat="1" applyFont="1" applyFill="1" applyBorder="1" applyAlignment="1">
      <alignment horizontal="center"/>
    </xf>
    <xf numFmtId="1" fontId="17" fillId="4" borderId="8" xfId="0" applyNumberFormat="1" applyFont="1" applyFill="1" applyBorder="1" applyAlignment="1">
      <alignment horizontal="center"/>
    </xf>
    <xf numFmtId="1" fontId="17" fillId="4" borderId="45" xfId="0" applyNumberFormat="1" applyFont="1" applyFill="1" applyBorder="1" applyAlignment="1">
      <alignment horizontal="center"/>
    </xf>
    <xf numFmtId="1" fontId="17" fillId="5" borderId="40" xfId="0" applyNumberFormat="1" applyFont="1" applyFill="1" applyBorder="1" applyAlignment="1">
      <alignment horizontal="center"/>
    </xf>
    <xf numFmtId="1" fontId="17" fillId="5" borderId="32" xfId="0" applyNumberFormat="1" applyFont="1" applyFill="1" applyBorder="1" applyAlignment="1">
      <alignment horizontal="center"/>
    </xf>
    <xf numFmtId="1" fontId="17" fillId="5" borderId="33" xfId="0" applyNumberFormat="1" applyFont="1" applyFill="1" applyBorder="1" applyAlignment="1">
      <alignment horizontal="center"/>
    </xf>
    <xf numFmtId="1" fontId="17" fillId="4" borderId="35" xfId="0" applyNumberFormat="1" applyFont="1" applyFill="1" applyBorder="1" applyAlignment="1">
      <alignment horizontal="center"/>
    </xf>
    <xf numFmtId="1" fontId="17" fillId="4" borderId="32" xfId="0" applyNumberFormat="1" applyFont="1" applyFill="1" applyBorder="1" applyAlignment="1">
      <alignment horizontal="center"/>
    </xf>
    <xf numFmtId="1" fontId="17" fillId="4" borderId="29" xfId="0" applyNumberFormat="1" applyFont="1" applyFill="1" applyBorder="1" applyAlignment="1">
      <alignment horizontal="center"/>
    </xf>
    <xf numFmtId="1" fontId="17" fillId="5" borderId="36" xfId="0" applyNumberFormat="1" applyFont="1" applyFill="1" applyBorder="1" applyAlignment="1">
      <alignment horizontal="center"/>
    </xf>
    <xf numFmtId="1" fontId="17" fillId="4" borderId="40" xfId="0" applyNumberFormat="1" applyFont="1" applyFill="1" applyBorder="1" applyAlignment="1">
      <alignment horizontal="center"/>
    </xf>
    <xf numFmtId="1" fontId="17" fillId="4" borderId="33" xfId="0" applyNumberFormat="1" applyFont="1" applyFill="1" applyBorder="1" applyAlignment="1">
      <alignment horizontal="center"/>
    </xf>
    <xf numFmtId="1" fontId="17" fillId="5" borderId="3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9" fillId="11" borderId="1" xfId="0" applyNumberFormat="1" applyFont="1" applyFill="1" applyBorder="1" applyAlignment="1">
      <alignment horizontal="center"/>
    </xf>
    <xf numFmtId="0" fontId="0" fillId="11" borderId="25" xfId="0" applyFill="1" applyBorder="1" applyAlignment="1">
      <alignment vertical="center"/>
    </xf>
    <xf numFmtId="0" fontId="31" fillId="11" borderId="32" xfId="0" applyFont="1" applyFill="1" applyBorder="1" applyAlignment="1">
      <alignment horizontal="left" vertical="center" wrapText="1"/>
    </xf>
    <xf numFmtId="0" fontId="32" fillId="11" borderId="32" xfId="0" applyFont="1" applyFill="1" applyBorder="1" applyAlignment="1">
      <alignment horizontal="left" vertical="center" wrapText="1"/>
    </xf>
    <xf numFmtId="0" fontId="33" fillId="11" borderId="32" xfId="0" applyFont="1" applyFill="1" applyBorder="1" applyAlignment="1">
      <alignment horizontal="left" vertical="center" wrapText="1"/>
    </xf>
    <xf numFmtId="0" fontId="31" fillId="5" borderId="32" xfId="0" applyFont="1" applyFill="1" applyBorder="1" applyAlignment="1">
      <alignment horizontal="left" vertical="center"/>
    </xf>
    <xf numFmtId="0" fontId="27" fillId="5" borderId="13" xfId="0" applyFont="1" applyFill="1" applyBorder="1"/>
    <xf numFmtId="0" fontId="34" fillId="5" borderId="32" xfId="0" applyFont="1" applyFill="1" applyBorder="1" applyAlignment="1">
      <alignment horizontal="left" vertical="center" wrapText="1"/>
    </xf>
    <xf numFmtId="0" fontId="31" fillId="4" borderId="32" xfId="0" applyFont="1" applyFill="1" applyBorder="1" applyAlignment="1">
      <alignment horizontal="left" vertical="center" wrapText="1"/>
    </xf>
    <xf numFmtId="0" fontId="27" fillId="4" borderId="13" xfId="0" applyFont="1" applyFill="1" applyBorder="1"/>
    <xf numFmtId="0" fontId="34" fillId="4" borderId="32" xfId="0" applyFont="1" applyFill="1" applyBorder="1" applyAlignment="1">
      <alignment horizontal="left" vertical="center" wrapText="1"/>
    </xf>
    <xf numFmtId="0" fontId="34" fillId="4" borderId="33" xfId="0" applyFont="1" applyFill="1" applyBorder="1" applyAlignment="1">
      <alignment horizontal="left" vertical="center" wrapText="1"/>
    </xf>
    <xf numFmtId="49" fontId="9" fillId="4" borderId="30" xfId="0" applyNumberFormat="1" applyFont="1" applyFill="1" applyBorder="1" applyAlignment="1">
      <alignment horizontal="center"/>
    </xf>
    <xf numFmtId="0" fontId="27" fillId="4" borderId="10" xfId="0" applyFont="1" applyFill="1" applyBorder="1"/>
    <xf numFmtId="0" fontId="0" fillId="11" borderId="39" xfId="0" applyFill="1" applyBorder="1"/>
    <xf numFmtId="1" fontId="1" fillId="4" borderId="8" xfId="0" applyNumberFormat="1" applyFont="1" applyFill="1" applyBorder="1" applyAlignment="1">
      <alignment horizontal="center"/>
    </xf>
    <xf numFmtId="1" fontId="1" fillId="4" borderId="48" xfId="0" applyNumberFormat="1" applyFont="1" applyFill="1" applyBorder="1" applyAlignment="1">
      <alignment horizontal="center"/>
    </xf>
    <xf numFmtId="1" fontId="1" fillId="5" borderId="48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 vertical="center"/>
    </xf>
    <xf numFmtId="1" fontId="1" fillId="4" borderId="48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1" fontId="1" fillId="5" borderId="48" xfId="0" applyNumberFormat="1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5" borderId="29" xfId="0" applyNumberFormat="1" applyFont="1" applyFill="1" applyBorder="1" applyAlignment="1">
      <alignment horizontal="center"/>
    </xf>
    <xf numFmtId="1" fontId="1" fillId="5" borderId="34" xfId="0" applyNumberFormat="1" applyFont="1" applyFill="1" applyBorder="1" applyAlignment="1">
      <alignment horizontal="center"/>
    </xf>
    <xf numFmtId="1" fontId="1" fillId="5" borderId="1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0" fontId="12" fillId="5" borderId="40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1" fontId="12" fillId="5" borderId="8" xfId="0" applyNumberFormat="1" applyFont="1" applyFill="1" applyBorder="1" applyAlignment="1">
      <alignment horizontal="center"/>
    </xf>
    <xf numFmtId="1" fontId="12" fillId="5" borderId="6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1" fontId="1" fillId="4" borderId="67" xfId="0" applyNumberFormat="1" applyFont="1" applyFill="1" applyBorder="1" applyAlignment="1">
      <alignment horizontal="center"/>
    </xf>
    <xf numFmtId="0" fontId="39" fillId="10" borderId="40" xfId="0" applyFont="1" applyFill="1" applyBorder="1" applyAlignment="1">
      <alignment horizontal="left" vertical="center" wrapText="1"/>
    </xf>
    <xf numFmtId="49" fontId="39" fillId="10" borderId="11" xfId="0" applyNumberFormat="1" applyFont="1" applyFill="1" applyBorder="1" applyAlignment="1">
      <alignment horizontal="center" vertical="center" wrapText="1"/>
    </xf>
    <xf numFmtId="49" fontId="17" fillId="10" borderId="13" xfId="0" applyNumberFormat="1" applyFont="1" applyFill="1" applyBorder="1" applyAlignment="1">
      <alignment vertical="center" wrapText="1"/>
    </xf>
    <xf numFmtId="0" fontId="39" fillId="10" borderId="32" xfId="0" applyFont="1" applyFill="1" applyBorder="1" applyAlignment="1">
      <alignment horizontal="left" vertical="center" wrapText="1"/>
    </xf>
    <xf numFmtId="0" fontId="39" fillId="10" borderId="33" xfId="0" applyFont="1" applyFill="1" applyBorder="1" applyAlignment="1">
      <alignment horizontal="left" vertical="center" wrapText="1"/>
    </xf>
    <xf numFmtId="49" fontId="17" fillId="10" borderId="10" xfId="0" applyNumberFormat="1" applyFont="1" applyFill="1" applyBorder="1" applyAlignment="1">
      <alignment vertical="center" wrapText="1"/>
    </xf>
    <xf numFmtId="1" fontId="1" fillId="4" borderId="8" xfId="0" applyNumberFormat="1" applyFont="1" applyFill="1" applyBorder="1" applyAlignment="1">
      <alignment horizontal="center"/>
    </xf>
    <xf numFmtId="0" fontId="40" fillId="0" borderId="0" xfId="0" applyFont="1"/>
    <xf numFmtId="0" fontId="40" fillId="3" borderId="0" xfId="0" applyFont="1" applyFill="1"/>
    <xf numFmtId="1" fontId="1" fillId="4" borderId="52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/>
    <xf numFmtId="1" fontId="1" fillId="0" borderId="0" xfId="0" applyNumberFormat="1" applyFont="1"/>
    <xf numFmtId="1" fontId="16" fillId="6" borderId="1" xfId="0" applyNumberFormat="1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" fontId="1" fillId="4" borderId="31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1" fontId="1" fillId="4" borderId="70" xfId="0" applyNumberFormat="1" applyFont="1" applyFill="1" applyBorder="1" applyAlignment="1">
      <alignment horizontal="center"/>
    </xf>
    <xf numFmtId="1" fontId="1" fillId="4" borderId="48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1" fontId="1" fillId="5" borderId="70" xfId="0" applyNumberFormat="1" applyFont="1" applyFill="1" applyBorder="1" applyAlignment="1">
      <alignment horizontal="center"/>
    </xf>
    <xf numFmtId="1" fontId="1" fillId="5" borderId="48" xfId="0" applyNumberFormat="1" applyFont="1" applyFill="1" applyBorder="1" applyAlignment="1">
      <alignment horizontal="center"/>
    </xf>
    <xf numFmtId="0" fontId="1" fillId="5" borderId="69" xfId="0" applyFont="1" applyFill="1" applyBorder="1" applyAlignment="1">
      <alignment horizontal="center"/>
    </xf>
    <xf numFmtId="0" fontId="1" fillId="5" borderId="60" xfId="0" applyFont="1" applyFill="1" applyBorder="1" applyAlignment="1">
      <alignment horizontal="center"/>
    </xf>
    <xf numFmtId="1" fontId="1" fillId="5" borderId="26" xfId="0" applyNumberFormat="1" applyFont="1" applyFill="1" applyBorder="1" applyAlignment="1">
      <alignment horizontal="center"/>
    </xf>
    <xf numFmtId="1" fontId="1" fillId="5" borderId="60" xfId="0" applyNumberFormat="1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1" fontId="1" fillId="5" borderId="38" xfId="0" applyNumberFormat="1" applyFont="1" applyFill="1" applyBorder="1" applyAlignment="1">
      <alignment horizontal="center"/>
    </xf>
    <xf numFmtId="1" fontId="1" fillId="5" borderId="5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1" fontId="1" fillId="4" borderId="26" xfId="0" applyNumberFormat="1" applyFont="1" applyFill="1" applyBorder="1" applyAlignment="1">
      <alignment horizontal="center"/>
    </xf>
    <xf numFmtId="1" fontId="1" fillId="4" borderId="6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left" vertical="center" wrapText="1"/>
    </xf>
    <xf numFmtId="0" fontId="14" fillId="2" borderId="4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14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39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51" xfId="0" applyFont="1" applyFill="1" applyBorder="1" applyAlignment="1">
      <alignment horizontal="left"/>
    </xf>
    <xf numFmtId="165" fontId="8" fillId="0" borderId="28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4" fillId="0" borderId="31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4" borderId="52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1" fillId="6" borderId="31" xfId="0" applyFont="1" applyFill="1" applyBorder="1" applyAlignment="1">
      <alignment horizontal="left"/>
    </xf>
    <xf numFmtId="0" fontId="11" fillId="6" borderId="17" xfId="0" applyFont="1" applyFill="1" applyBorder="1" applyAlignment="1">
      <alignment horizontal="left"/>
    </xf>
    <xf numFmtId="0" fontId="11" fillId="6" borderId="46" xfId="0" applyFont="1" applyFill="1" applyBorder="1" applyAlignment="1">
      <alignment horizontal="left"/>
    </xf>
    <xf numFmtId="0" fontId="11" fillId="6" borderId="44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left" vertical="center" wrapText="1"/>
    </xf>
    <xf numFmtId="0" fontId="13" fillId="2" borderId="63" xfId="0" applyFont="1" applyFill="1" applyBorder="1" applyAlignment="1">
      <alignment horizontal="left" vertical="center" wrapText="1"/>
    </xf>
    <xf numFmtId="0" fontId="13" fillId="2" borderId="6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3" fillId="2" borderId="64" xfId="0" applyFont="1" applyFill="1" applyBorder="1" applyAlignment="1">
      <alignment horizontal="left"/>
    </xf>
    <xf numFmtId="0" fontId="11" fillId="2" borderId="54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left"/>
    </xf>
    <xf numFmtId="0" fontId="18" fillId="2" borderId="11" xfId="0" applyFont="1" applyFill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30" fillId="11" borderId="24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wrapText="1"/>
    </xf>
    <xf numFmtId="0" fontId="38" fillId="0" borderId="50" xfId="0" applyFont="1" applyBorder="1" applyAlignment="1">
      <alignment horizontal="center"/>
    </xf>
    <xf numFmtId="0" fontId="29" fillId="9" borderId="62" xfId="0" applyFont="1" applyFill="1" applyBorder="1" applyAlignment="1">
      <alignment horizontal="center"/>
    </xf>
    <xf numFmtId="0" fontId="29" fillId="9" borderId="50" xfId="0" applyFont="1" applyFill="1" applyBorder="1" applyAlignment="1">
      <alignment horizontal="center"/>
    </xf>
    <xf numFmtId="0" fontId="39" fillId="10" borderId="3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E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69271</xdr:colOff>
      <xdr:row>0</xdr:row>
      <xdr:rowOff>0</xdr:rowOff>
    </xdr:from>
    <xdr:to>
      <xdr:col>3</xdr:col>
      <xdr:colOff>6927</xdr:colOff>
      <xdr:row>2</xdr:row>
      <xdr:rowOff>195285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0E01B8C-C33C-4399-8A21-81A61710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016" y="0"/>
          <a:ext cx="623456" cy="6247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281941</xdr:colOff>
      <xdr:row>36</xdr:row>
      <xdr:rowOff>160020</xdr:rowOff>
    </xdr:from>
    <xdr:to>
      <xdr:col>2</xdr:col>
      <xdr:colOff>800100</xdr:colOff>
      <xdr:row>64</xdr:row>
      <xdr:rowOff>27616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2BD97F-9DE5-450A-8E47-1A9214F1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1" y="10317480"/>
          <a:ext cx="3596639" cy="4988236"/>
        </a:xfrm>
        <a:prstGeom prst="rect">
          <a:avLst/>
        </a:prstGeom>
      </xdr:spPr>
    </xdr:pic>
    <xdr:clientData/>
  </xdr:twoCellAnchor>
  <xdr:twoCellAnchor editAs="oneCell">
    <xdr:from>
      <xdr:col>2</xdr:col>
      <xdr:colOff>891540</xdr:colOff>
      <xdr:row>36</xdr:row>
      <xdr:rowOff>155613</xdr:rowOff>
    </xdr:from>
    <xdr:to>
      <xdr:col>2</xdr:col>
      <xdr:colOff>4572000</xdr:colOff>
      <xdr:row>64</xdr:row>
      <xdr:rowOff>45720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B91D1E9-1395-4EB3-8250-FAD9D069A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020" y="10313073"/>
          <a:ext cx="3680460" cy="5010747"/>
        </a:xfrm>
        <a:prstGeom prst="rect">
          <a:avLst/>
        </a:prstGeom>
      </xdr:spPr>
    </xdr:pic>
    <xdr:clientData/>
  </xdr:twoCellAnchor>
  <xdr:twoCellAnchor editAs="oneCell">
    <xdr:from>
      <xdr:col>2</xdr:col>
      <xdr:colOff>4693618</xdr:colOff>
      <xdr:row>36</xdr:row>
      <xdr:rowOff>152400</xdr:rowOff>
    </xdr:from>
    <xdr:to>
      <xdr:col>2</xdr:col>
      <xdr:colOff>8311113</xdr:colOff>
      <xdr:row>64</xdr:row>
      <xdr:rowOff>30480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17D2CFA-62BD-4C80-9029-F0639D87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098" y="10309860"/>
          <a:ext cx="3617495" cy="49987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10</xdr:col>
      <xdr:colOff>53662</xdr:colOff>
      <xdr:row>20</xdr:row>
      <xdr:rowOff>263443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A9A54A-BF02-464B-B8E2-E7548BE97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63525" y="0"/>
          <a:ext cx="3711262" cy="6378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15930</xdr:colOff>
      <xdr:row>0</xdr:row>
      <xdr:rowOff>99060</xdr:rowOff>
    </xdr:from>
    <xdr:to>
      <xdr:col>4</xdr:col>
      <xdr:colOff>7619</xdr:colOff>
      <xdr:row>2</xdr:row>
      <xdr:rowOff>139436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9D07987-2673-412B-9818-66AB3BCC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9190" y="99060"/>
          <a:ext cx="700349" cy="809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10552</xdr:colOff>
      <xdr:row>0</xdr:row>
      <xdr:rowOff>0</xdr:rowOff>
    </xdr:from>
    <xdr:to>
      <xdr:col>3</xdr:col>
      <xdr:colOff>24856</xdr:colOff>
      <xdr:row>2</xdr:row>
      <xdr:rowOff>279105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28DADBB-C8EC-4CF1-9BC9-E930003D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128" y="0"/>
          <a:ext cx="623904" cy="727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23551</xdr:colOff>
      <xdr:row>0</xdr:row>
      <xdr:rowOff>15240</xdr:rowOff>
    </xdr:from>
    <xdr:to>
      <xdr:col>2</xdr:col>
      <xdr:colOff>647007</xdr:colOff>
      <xdr:row>2</xdr:row>
      <xdr:rowOff>256245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125ED6-FE4F-4558-B334-1F0B0AE3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711" y="15240"/>
          <a:ext cx="623456" cy="72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15931</xdr:colOff>
      <xdr:row>0</xdr:row>
      <xdr:rowOff>0</xdr:rowOff>
    </xdr:from>
    <xdr:to>
      <xdr:col>3</xdr:col>
      <xdr:colOff>639387</xdr:colOff>
      <xdr:row>2</xdr:row>
      <xdr:rowOff>301965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5AF4DE7-B97F-40FB-8193-B58B5811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431" y="0"/>
          <a:ext cx="623456" cy="804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1593271</xdr:colOff>
      <xdr:row>0</xdr:row>
      <xdr:rowOff>0</xdr:rowOff>
    </xdr:from>
    <xdr:to>
      <xdr:col>2</xdr:col>
      <xdr:colOff>693420</xdr:colOff>
      <xdr:row>2</xdr:row>
      <xdr:rowOff>346296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46B6680-5432-4AFF-B391-A804ED3F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471" y="0"/>
          <a:ext cx="692729" cy="8644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488371</xdr:colOff>
      <xdr:row>0</xdr:row>
      <xdr:rowOff>1</xdr:rowOff>
    </xdr:from>
    <xdr:to>
      <xdr:col>4</xdr:col>
      <xdr:colOff>556260</xdr:colOff>
      <xdr:row>2</xdr:row>
      <xdr:rowOff>264048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8DB1C4-F861-4197-8CD8-5724BB47D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291" y="1"/>
          <a:ext cx="677489" cy="812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304800</xdr:rowOff>
    </xdr:from>
    <xdr:to>
      <xdr:col>14</xdr:col>
      <xdr:colOff>7620</xdr:colOff>
      <xdr:row>29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449B52-A927-4A43-80F5-7D71BFCF9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913620" cy="46786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2</xdr:row>
      <xdr:rowOff>129539</xdr:rowOff>
    </xdr:from>
    <xdr:to>
      <xdr:col>2</xdr:col>
      <xdr:colOff>617220</xdr:colOff>
      <xdr:row>18</xdr:row>
      <xdr:rowOff>11124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E705C6-7FC1-41A1-9A10-DF79E542D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16" r="31818"/>
        <a:stretch/>
      </xdr:blipFill>
      <xdr:spPr>
        <a:xfrm>
          <a:off x="731520" y="670559"/>
          <a:ext cx="1257300" cy="2807665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2</xdr:row>
      <xdr:rowOff>152399</xdr:rowOff>
    </xdr:from>
    <xdr:to>
      <xdr:col>5</xdr:col>
      <xdr:colOff>655320</xdr:colOff>
      <xdr:row>17</xdr:row>
      <xdr:rowOff>176524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C9A4FF6-23E9-40A2-839A-2586FD54B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56" r="38350"/>
        <a:stretch/>
      </xdr:blipFill>
      <xdr:spPr>
        <a:xfrm>
          <a:off x="2964180" y="693419"/>
          <a:ext cx="1188720" cy="276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9900"/>
    <pageSetUpPr fitToPage="1"/>
  </sheetPr>
  <dimension ref="A1:O251"/>
  <sheetViews>
    <sheetView topLeftCell="A67" zoomScaleNormal="100" workbookViewId="0">
      <selection activeCell="J75" sqref="J75"/>
    </sheetView>
  </sheetViews>
  <sheetFormatPr defaultRowHeight="14.4" x14ac:dyDescent="0.3"/>
  <cols>
    <col min="1" max="1" width="22.88671875" customWidth="1"/>
    <col min="2" max="2" width="15.6640625" customWidth="1"/>
    <col min="3" max="3" width="10" customWidth="1"/>
    <col min="4" max="4" width="5.88671875" customWidth="1"/>
    <col min="5" max="5" width="8.6640625" customWidth="1"/>
    <col min="6" max="6" width="8.33203125" customWidth="1"/>
    <col min="7" max="12" width="10" customWidth="1"/>
    <col min="14" max="14" width="8.88671875" style="459"/>
  </cols>
  <sheetData>
    <row r="1" spans="1:14" ht="16.95" customHeight="1" x14ac:dyDescent="0.3">
      <c r="A1" s="517" t="s">
        <v>13</v>
      </c>
      <c r="B1" s="518"/>
      <c r="C1" s="3"/>
      <c r="D1" s="506" t="s">
        <v>16</v>
      </c>
      <c r="E1" s="506"/>
      <c r="F1" s="506"/>
      <c r="G1" s="506"/>
      <c r="H1" s="506"/>
      <c r="I1" s="506"/>
      <c r="J1" s="506"/>
      <c r="K1" s="506"/>
      <c r="L1" s="506"/>
    </row>
    <row r="2" spans="1:14" ht="16.95" customHeight="1" thickBot="1" x14ac:dyDescent="0.35">
      <c r="A2" s="519"/>
      <c r="B2" s="520"/>
      <c r="C2" s="3"/>
      <c r="D2" s="506" t="s">
        <v>18</v>
      </c>
      <c r="E2" s="506"/>
      <c r="F2" s="506"/>
      <c r="G2" s="506"/>
      <c r="H2" s="506"/>
      <c r="I2" s="506"/>
      <c r="J2" s="506"/>
      <c r="K2" s="506"/>
      <c r="L2" s="506"/>
    </row>
    <row r="3" spans="1:14" ht="20.399999999999999" customHeight="1" thickBot="1" x14ac:dyDescent="0.45">
      <c r="A3" s="4" t="s">
        <v>38</v>
      </c>
      <c r="B3" s="12"/>
      <c r="C3" s="1"/>
      <c r="D3" s="507" t="s">
        <v>17</v>
      </c>
      <c r="E3" s="507"/>
      <c r="F3" s="507"/>
      <c r="G3" s="507"/>
      <c r="H3" s="507"/>
      <c r="I3" s="507"/>
      <c r="J3" s="507"/>
      <c r="K3" s="507"/>
      <c r="L3" s="507"/>
    </row>
    <row r="4" spans="1:14" ht="30.6" customHeight="1" x14ac:dyDescent="0.3">
      <c r="A4" s="528" t="s">
        <v>0</v>
      </c>
      <c r="B4" s="515" t="s">
        <v>12</v>
      </c>
      <c r="C4" s="528" t="s">
        <v>1</v>
      </c>
      <c r="D4" s="534" t="s">
        <v>4</v>
      </c>
      <c r="E4" s="534"/>
      <c r="F4" s="502" t="s">
        <v>7</v>
      </c>
      <c r="G4" s="508" t="s">
        <v>2</v>
      </c>
      <c r="H4" s="508"/>
      <c r="I4" s="508"/>
      <c r="J4" s="530" t="s">
        <v>3</v>
      </c>
      <c r="K4" s="531"/>
      <c r="L4" s="532"/>
    </row>
    <row r="5" spans="1:14" ht="42.6" customHeight="1" thickBot="1" x14ac:dyDescent="0.35">
      <c r="A5" s="529"/>
      <c r="B5" s="516"/>
      <c r="C5" s="529"/>
      <c r="D5" s="6" t="s">
        <v>5</v>
      </c>
      <c r="E5" s="6" t="s">
        <v>6</v>
      </c>
      <c r="F5" s="535"/>
      <c r="G5" s="226" t="s">
        <v>8</v>
      </c>
      <c r="H5" s="7" t="s">
        <v>24</v>
      </c>
      <c r="I5" s="216" t="s">
        <v>9</v>
      </c>
      <c r="J5" s="144" t="s">
        <v>8</v>
      </c>
      <c r="K5" s="8" t="s">
        <v>24</v>
      </c>
      <c r="L5" s="19" t="s">
        <v>9</v>
      </c>
      <c r="N5" s="459" t="s">
        <v>248</v>
      </c>
    </row>
    <row r="6" spans="1:14" x14ac:dyDescent="0.3">
      <c r="A6" s="525" t="s">
        <v>10</v>
      </c>
      <c r="B6" s="512" t="s">
        <v>11</v>
      </c>
      <c r="C6" s="223">
        <v>1500</v>
      </c>
      <c r="D6" s="58">
        <v>10</v>
      </c>
      <c r="E6" s="58">
        <f>88*C6/1000000*D6</f>
        <v>1.32</v>
      </c>
      <c r="F6" s="17" t="s">
        <v>14</v>
      </c>
      <c r="G6" s="415">
        <v>687.06</v>
      </c>
      <c r="H6" s="162">
        <v>520.49999999999989</v>
      </c>
      <c r="I6" s="218">
        <v>38170</v>
      </c>
      <c r="J6" s="221">
        <f t="shared" ref="J6:J45" si="0">N6*L6</f>
        <v>810.00000000000011</v>
      </c>
      <c r="K6" s="162">
        <f>J6/E6</f>
        <v>613.63636363636374</v>
      </c>
      <c r="L6" s="188">
        <v>45000</v>
      </c>
      <c r="N6" s="460">
        <f>0.0125*0.096*C6/1000*D6</f>
        <v>1.8000000000000002E-2</v>
      </c>
    </row>
    <row r="7" spans="1:14" x14ac:dyDescent="0.3">
      <c r="A7" s="526"/>
      <c r="B7" s="513"/>
      <c r="C7" s="145">
        <v>2000</v>
      </c>
      <c r="D7" s="16">
        <v>10</v>
      </c>
      <c r="E7" s="16">
        <f t="shared" ref="E7:E15" si="1">88*C7/1000000*D7</f>
        <v>1.7599999999999998</v>
      </c>
      <c r="F7" s="18" t="s">
        <v>14</v>
      </c>
      <c r="G7" s="227">
        <v>916.07999999999993</v>
      </c>
      <c r="H7" s="160">
        <v>520.5</v>
      </c>
      <c r="I7" s="205">
        <v>38170</v>
      </c>
      <c r="J7" s="167">
        <f t="shared" si="0"/>
        <v>1080</v>
      </c>
      <c r="K7" s="160">
        <f>J7/E7</f>
        <v>613.63636363636374</v>
      </c>
      <c r="L7" s="168">
        <v>45000</v>
      </c>
      <c r="N7" s="460">
        <f t="shared" ref="N7:N15" si="2">0.0125*0.096*C7/1000*D7</f>
        <v>2.4E-2</v>
      </c>
    </row>
    <row r="8" spans="1:14" x14ac:dyDescent="0.3">
      <c r="A8" s="526"/>
      <c r="B8" s="513"/>
      <c r="C8" s="145">
        <v>2500</v>
      </c>
      <c r="D8" s="16">
        <v>10</v>
      </c>
      <c r="E8" s="16">
        <f t="shared" si="1"/>
        <v>2.2000000000000002</v>
      </c>
      <c r="F8" s="18" t="s">
        <v>14</v>
      </c>
      <c r="G8" s="227">
        <v>1145.0999999999999</v>
      </c>
      <c r="H8" s="160">
        <v>520.49999999999989</v>
      </c>
      <c r="I8" s="205">
        <v>38170</v>
      </c>
      <c r="J8" s="167">
        <f t="shared" si="0"/>
        <v>1350.0000000000002</v>
      </c>
      <c r="K8" s="160">
        <f t="shared" ref="K8:K45" si="3">J8/E8</f>
        <v>613.63636363636374</v>
      </c>
      <c r="L8" s="168">
        <v>45000</v>
      </c>
      <c r="N8" s="460">
        <f t="shared" si="2"/>
        <v>3.0000000000000006E-2</v>
      </c>
    </row>
    <row r="9" spans="1:14" x14ac:dyDescent="0.3">
      <c r="A9" s="526"/>
      <c r="B9" s="513"/>
      <c r="C9" s="145">
        <v>2700</v>
      </c>
      <c r="D9" s="16">
        <v>10</v>
      </c>
      <c r="E9" s="16">
        <f>88*C9/1000000*D9</f>
        <v>2.3759999999999999</v>
      </c>
      <c r="F9" s="18" t="s">
        <v>14</v>
      </c>
      <c r="G9" s="227">
        <v>1236.7079999999999</v>
      </c>
      <c r="H9" s="160">
        <v>520.5</v>
      </c>
      <c r="I9" s="205">
        <v>38170</v>
      </c>
      <c r="J9" s="167">
        <f t="shared" si="0"/>
        <v>1458.0000000000002</v>
      </c>
      <c r="K9" s="160">
        <f t="shared" si="3"/>
        <v>613.63636363636374</v>
      </c>
      <c r="L9" s="168">
        <v>45000</v>
      </c>
      <c r="N9" s="460">
        <f t="shared" si="2"/>
        <v>3.2400000000000005E-2</v>
      </c>
    </row>
    <row r="10" spans="1:14" ht="15" thickBot="1" x14ac:dyDescent="0.35">
      <c r="A10" s="526"/>
      <c r="B10" s="513"/>
      <c r="C10" s="255">
        <v>3000</v>
      </c>
      <c r="D10" s="63">
        <v>10</v>
      </c>
      <c r="E10" s="63">
        <f t="shared" si="1"/>
        <v>2.64</v>
      </c>
      <c r="F10" s="256" t="s">
        <v>14</v>
      </c>
      <c r="G10" s="257">
        <v>1374.12</v>
      </c>
      <c r="H10" s="183">
        <v>520.49999999999989</v>
      </c>
      <c r="I10" s="258">
        <v>38170</v>
      </c>
      <c r="J10" s="334">
        <f t="shared" si="0"/>
        <v>1620.0000000000002</v>
      </c>
      <c r="K10" s="335">
        <f t="shared" si="3"/>
        <v>613.63636363636374</v>
      </c>
      <c r="L10" s="336">
        <v>45000</v>
      </c>
      <c r="N10" s="460">
        <f t="shared" si="2"/>
        <v>3.6000000000000004E-2</v>
      </c>
    </row>
    <row r="11" spans="1:14" x14ac:dyDescent="0.3">
      <c r="A11" s="526"/>
      <c r="B11" s="513"/>
      <c r="C11" s="420">
        <v>1500</v>
      </c>
      <c r="D11" s="185">
        <v>10</v>
      </c>
      <c r="E11" s="185">
        <f t="shared" si="1"/>
        <v>1.32</v>
      </c>
      <c r="F11" s="421" t="s">
        <v>15</v>
      </c>
      <c r="G11" s="417">
        <v>410.38199999999995</v>
      </c>
      <c r="H11" s="187">
        <v>310.89545454545447</v>
      </c>
      <c r="I11" s="422">
        <v>22799</v>
      </c>
      <c r="J11" s="303">
        <f t="shared" si="0"/>
        <v>495.00000000000006</v>
      </c>
      <c r="K11" s="428">
        <f t="shared" si="3"/>
        <v>375</v>
      </c>
      <c r="L11" s="177">
        <v>27500</v>
      </c>
      <c r="N11" s="460">
        <f t="shared" si="2"/>
        <v>1.8000000000000002E-2</v>
      </c>
    </row>
    <row r="12" spans="1:14" x14ac:dyDescent="0.3">
      <c r="A12" s="526"/>
      <c r="B12" s="513"/>
      <c r="C12" s="224">
        <v>2000</v>
      </c>
      <c r="D12" s="13">
        <v>10</v>
      </c>
      <c r="E12" s="13">
        <f t="shared" si="1"/>
        <v>1.7599999999999998</v>
      </c>
      <c r="F12" s="14" t="s">
        <v>15</v>
      </c>
      <c r="G12" s="228">
        <v>547.19999999999993</v>
      </c>
      <c r="H12" s="153">
        <v>310.90909090909093</v>
      </c>
      <c r="I12" s="217">
        <v>22800</v>
      </c>
      <c r="J12" s="220">
        <f t="shared" si="0"/>
        <v>660</v>
      </c>
      <c r="K12" s="153">
        <f t="shared" si="3"/>
        <v>375.00000000000006</v>
      </c>
      <c r="L12" s="178">
        <v>27500</v>
      </c>
      <c r="N12" s="460">
        <f t="shared" si="2"/>
        <v>2.4E-2</v>
      </c>
    </row>
    <row r="13" spans="1:14" x14ac:dyDescent="0.3">
      <c r="A13" s="526"/>
      <c r="B13" s="513"/>
      <c r="C13" s="224">
        <v>2500</v>
      </c>
      <c r="D13" s="13">
        <v>10</v>
      </c>
      <c r="E13" s="13">
        <f t="shared" si="1"/>
        <v>2.2000000000000002</v>
      </c>
      <c r="F13" s="14" t="s">
        <v>15</v>
      </c>
      <c r="G13" s="228">
        <v>684</v>
      </c>
      <c r="H13" s="153">
        <v>310.90909090909088</v>
      </c>
      <c r="I13" s="217">
        <v>22800</v>
      </c>
      <c r="J13" s="220">
        <f t="shared" si="0"/>
        <v>825.00000000000011</v>
      </c>
      <c r="K13" s="153">
        <f t="shared" si="3"/>
        <v>375</v>
      </c>
      <c r="L13" s="178">
        <v>27500</v>
      </c>
      <c r="N13" s="460">
        <f t="shared" si="2"/>
        <v>3.0000000000000006E-2</v>
      </c>
    </row>
    <row r="14" spans="1:14" x14ac:dyDescent="0.3">
      <c r="A14" s="526"/>
      <c r="B14" s="513"/>
      <c r="C14" s="224">
        <v>2700</v>
      </c>
      <c r="D14" s="13">
        <v>10</v>
      </c>
      <c r="E14" s="13">
        <f t="shared" si="1"/>
        <v>2.3759999999999999</v>
      </c>
      <c r="F14" s="14" t="s">
        <v>15</v>
      </c>
      <c r="G14" s="228">
        <v>738.71999999999991</v>
      </c>
      <c r="H14" s="153">
        <v>310.90909090909088</v>
      </c>
      <c r="I14" s="217">
        <v>22800</v>
      </c>
      <c r="J14" s="220">
        <f t="shared" si="0"/>
        <v>891.00000000000011</v>
      </c>
      <c r="K14" s="153">
        <f t="shared" si="3"/>
        <v>375.00000000000006</v>
      </c>
      <c r="L14" s="178">
        <v>27500</v>
      </c>
      <c r="N14" s="460">
        <f t="shared" si="2"/>
        <v>3.2400000000000005E-2</v>
      </c>
    </row>
    <row r="15" spans="1:14" ht="15" thickBot="1" x14ac:dyDescent="0.35">
      <c r="A15" s="527"/>
      <c r="B15" s="514"/>
      <c r="C15" s="225">
        <v>3000</v>
      </c>
      <c r="D15" s="179">
        <v>10</v>
      </c>
      <c r="E15" s="179">
        <f t="shared" si="1"/>
        <v>2.64</v>
      </c>
      <c r="F15" s="15" t="s">
        <v>15</v>
      </c>
      <c r="G15" s="230">
        <v>820.8</v>
      </c>
      <c r="H15" s="181">
        <v>310.90909090909088</v>
      </c>
      <c r="I15" s="219">
        <v>22800</v>
      </c>
      <c r="J15" s="222">
        <f t="shared" si="0"/>
        <v>990.00000000000011</v>
      </c>
      <c r="K15" s="181">
        <f t="shared" si="3"/>
        <v>375</v>
      </c>
      <c r="L15" s="182">
        <v>27500</v>
      </c>
      <c r="N15" s="460">
        <f t="shared" si="2"/>
        <v>3.6000000000000004E-2</v>
      </c>
    </row>
    <row r="16" spans="1:14" x14ac:dyDescent="0.3">
      <c r="A16" s="525" t="s">
        <v>19</v>
      </c>
      <c r="B16" s="512" t="s">
        <v>20</v>
      </c>
      <c r="C16" s="223">
        <v>2000</v>
      </c>
      <c r="D16" s="58">
        <v>10</v>
      </c>
      <c r="E16" s="58">
        <f>113*C16/1000000*D16</f>
        <v>2.2600000000000002</v>
      </c>
      <c r="F16" s="17" t="s">
        <v>14</v>
      </c>
      <c r="G16" s="433">
        <v>1222.0999999999999</v>
      </c>
      <c r="H16" s="162">
        <v>540.75221238938002</v>
      </c>
      <c r="I16" s="188">
        <v>40400</v>
      </c>
      <c r="J16" s="254">
        <f t="shared" si="0"/>
        <v>1439.8999999999999</v>
      </c>
      <c r="K16" s="252">
        <f t="shared" si="3"/>
        <v>637.12389380530965</v>
      </c>
      <c r="L16" s="206">
        <v>47600</v>
      </c>
      <c r="N16" s="460">
        <f>0.0125*0.121*C16/1000*D16</f>
        <v>3.0249999999999999E-2</v>
      </c>
    </row>
    <row r="17" spans="1:14" x14ac:dyDescent="0.3">
      <c r="A17" s="526"/>
      <c r="B17" s="513"/>
      <c r="C17" s="145">
        <v>2500</v>
      </c>
      <c r="D17" s="16">
        <v>10</v>
      </c>
      <c r="E17" s="16">
        <f>113*C17/1000000*D17</f>
        <v>2.8249999999999997</v>
      </c>
      <c r="F17" s="18" t="s">
        <v>14</v>
      </c>
      <c r="G17" s="227">
        <v>1527.625</v>
      </c>
      <c r="H17" s="160">
        <v>540.75221238938059</v>
      </c>
      <c r="I17" s="168">
        <v>40400</v>
      </c>
      <c r="J17" s="167">
        <f t="shared" si="0"/>
        <v>1799.875</v>
      </c>
      <c r="K17" s="160">
        <f t="shared" si="3"/>
        <v>637.12389380530976</v>
      </c>
      <c r="L17" s="168">
        <v>47600</v>
      </c>
      <c r="N17" s="460">
        <f t="shared" ref="N17:N21" si="4">0.0125*0.121*C17/1000*D17</f>
        <v>3.7812499999999999E-2</v>
      </c>
    </row>
    <row r="18" spans="1:14" ht="15" thickBot="1" x14ac:dyDescent="0.35">
      <c r="A18" s="526"/>
      <c r="B18" s="513"/>
      <c r="C18" s="255">
        <v>3000</v>
      </c>
      <c r="D18" s="63">
        <v>10</v>
      </c>
      <c r="E18" s="63">
        <f t="shared" ref="E18:E33" si="5">113*C18/1000000*D18</f>
        <v>3.39</v>
      </c>
      <c r="F18" s="256" t="s">
        <v>14</v>
      </c>
      <c r="G18" s="257">
        <v>1833.1499999999999</v>
      </c>
      <c r="H18" s="183">
        <v>540.75221238938047</v>
      </c>
      <c r="I18" s="184">
        <v>40400</v>
      </c>
      <c r="J18" s="334">
        <f t="shared" si="0"/>
        <v>2159.85</v>
      </c>
      <c r="K18" s="335">
        <f t="shared" si="3"/>
        <v>637.12389380530965</v>
      </c>
      <c r="L18" s="336">
        <v>47600</v>
      </c>
      <c r="N18" s="460">
        <f t="shared" si="4"/>
        <v>4.5374999999999999E-2</v>
      </c>
    </row>
    <row r="19" spans="1:14" x14ac:dyDescent="0.3">
      <c r="A19" s="526"/>
      <c r="B19" s="513"/>
      <c r="C19" s="420">
        <v>2000</v>
      </c>
      <c r="D19" s="185">
        <v>10</v>
      </c>
      <c r="E19" s="185">
        <f t="shared" si="5"/>
        <v>2.2600000000000002</v>
      </c>
      <c r="F19" s="421" t="s">
        <v>23</v>
      </c>
      <c r="G19" s="434">
        <v>689.69999999999993</v>
      </c>
      <c r="H19" s="187">
        <v>305.1769911504424</v>
      </c>
      <c r="I19" s="422">
        <v>22800</v>
      </c>
      <c r="J19" s="303">
        <f t="shared" si="0"/>
        <v>831.875</v>
      </c>
      <c r="K19" s="428">
        <f t="shared" si="3"/>
        <v>368.08628318584067</v>
      </c>
      <c r="L19" s="177">
        <v>27500</v>
      </c>
      <c r="N19" s="460">
        <f t="shared" si="4"/>
        <v>3.0249999999999999E-2</v>
      </c>
    </row>
    <row r="20" spans="1:14" x14ac:dyDescent="0.3">
      <c r="A20" s="526"/>
      <c r="B20" s="513"/>
      <c r="C20" s="224">
        <v>2500</v>
      </c>
      <c r="D20" s="13">
        <v>10</v>
      </c>
      <c r="E20" s="13">
        <f t="shared" si="5"/>
        <v>2.8249999999999997</v>
      </c>
      <c r="F20" s="14" t="s">
        <v>23</v>
      </c>
      <c r="G20" s="228">
        <v>862.125</v>
      </c>
      <c r="H20" s="153">
        <v>305.17699115044252</v>
      </c>
      <c r="I20" s="217">
        <v>22800</v>
      </c>
      <c r="J20" s="220">
        <f t="shared" si="0"/>
        <v>1039.84375</v>
      </c>
      <c r="K20" s="153">
        <f t="shared" si="3"/>
        <v>368.08628318584073</v>
      </c>
      <c r="L20" s="178">
        <v>27500</v>
      </c>
      <c r="N20" s="460">
        <f t="shared" si="4"/>
        <v>3.7812499999999999E-2</v>
      </c>
    </row>
    <row r="21" spans="1:14" ht="15" thickBot="1" x14ac:dyDescent="0.35">
      <c r="A21" s="526"/>
      <c r="B21" s="514"/>
      <c r="C21" s="225">
        <v>3000</v>
      </c>
      <c r="D21" s="179">
        <v>10</v>
      </c>
      <c r="E21" s="179">
        <f t="shared" si="5"/>
        <v>3.39</v>
      </c>
      <c r="F21" s="15" t="s">
        <v>23</v>
      </c>
      <c r="G21" s="230">
        <v>1034.55</v>
      </c>
      <c r="H21" s="181">
        <v>305.17699115044246</v>
      </c>
      <c r="I21" s="219">
        <v>22800</v>
      </c>
      <c r="J21" s="222">
        <f t="shared" si="0"/>
        <v>1247.8125</v>
      </c>
      <c r="K21" s="181">
        <f t="shared" si="3"/>
        <v>368.08628318584067</v>
      </c>
      <c r="L21" s="182">
        <v>27500</v>
      </c>
      <c r="N21" s="460">
        <f t="shared" si="4"/>
        <v>4.5374999999999999E-2</v>
      </c>
    </row>
    <row r="22" spans="1:14" x14ac:dyDescent="0.3">
      <c r="A22" s="526"/>
      <c r="B22" s="512" t="s">
        <v>21</v>
      </c>
      <c r="C22" s="223">
        <v>2000</v>
      </c>
      <c r="D22" s="58">
        <v>5</v>
      </c>
      <c r="E22" s="58">
        <f t="shared" si="5"/>
        <v>1.1300000000000001</v>
      </c>
      <c r="F22" s="17" t="s">
        <v>14</v>
      </c>
      <c r="G22" s="229">
        <v>609.84</v>
      </c>
      <c r="H22" s="162">
        <v>539.68141592920347</v>
      </c>
      <c r="I22" s="218">
        <v>36000</v>
      </c>
      <c r="J22" s="254">
        <f t="shared" si="0"/>
        <v>736.89</v>
      </c>
      <c r="K22" s="252">
        <f t="shared" si="3"/>
        <v>652.11504424778752</v>
      </c>
      <c r="L22" s="206">
        <v>43500</v>
      </c>
      <c r="N22" s="460">
        <f>0.014*0.121*C22/1000*D22</f>
        <v>1.694E-2</v>
      </c>
    </row>
    <row r="23" spans="1:14" x14ac:dyDescent="0.3">
      <c r="A23" s="526"/>
      <c r="B23" s="513"/>
      <c r="C23" s="145">
        <v>2500</v>
      </c>
      <c r="D23" s="16">
        <v>5</v>
      </c>
      <c r="E23" s="16">
        <f t="shared" si="5"/>
        <v>1.4124999999999999</v>
      </c>
      <c r="F23" s="18" t="s">
        <v>14</v>
      </c>
      <c r="G23" s="227">
        <v>785.59249999999997</v>
      </c>
      <c r="H23" s="160">
        <v>556.17168141592924</v>
      </c>
      <c r="I23" s="205">
        <v>37100</v>
      </c>
      <c r="J23" s="167">
        <f t="shared" si="0"/>
        <v>946.52249999999992</v>
      </c>
      <c r="K23" s="160">
        <f>J23/E23</f>
        <v>670.10442477876109</v>
      </c>
      <c r="L23" s="168">
        <v>44700</v>
      </c>
      <c r="N23" s="460">
        <f t="shared" ref="N23:N33" si="6">0.014*0.121*C23/1000*D23</f>
        <v>2.1174999999999999E-2</v>
      </c>
    </row>
    <row r="24" spans="1:14" x14ac:dyDescent="0.3">
      <c r="A24" s="526"/>
      <c r="B24" s="513"/>
      <c r="C24" s="145">
        <v>3000</v>
      </c>
      <c r="D24" s="16">
        <v>5</v>
      </c>
      <c r="E24" s="16">
        <f t="shared" si="5"/>
        <v>1.6950000000000001</v>
      </c>
      <c r="F24" s="18" t="s">
        <v>14</v>
      </c>
      <c r="G24" s="227">
        <v>942.7109999999999</v>
      </c>
      <c r="H24" s="160">
        <v>556.17168141592913</v>
      </c>
      <c r="I24" s="205">
        <v>37100</v>
      </c>
      <c r="J24" s="167">
        <f t="shared" si="0"/>
        <v>1135.827</v>
      </c>
      <c r="K24" s="160">
        <f t="shared" si="3"/>
        <v>670.10442477876109</v>
      </c>
      <c r="L24" s="168">
        <v>44700</v>
      </c>
      <c r="N24" s="460">
        <f t="shared" si="6"/>
        <v>2.5409999999999999E-2</v>
      </c>
    </row>
    <row r="25" spans="1:14" x14ac:dyDescent="0.3">
      <c r="A25" s="526"/>
      <c r="B25" s="513"/>
      <c r="C25" s="145">
        <v>4000</v>
      </c>
      <c r="D25" s="16">
        <v>5</v>
      </c>
      <c r="E25" s="16">
        <f t="shared" si="5"/>
        <v>2.2600000000000002</v>
      </c>
      <c r="F25" s="18" t="s">
        <v>14</v>
      </c>
      <c r="G25" s="227">
        <v>1256.9480000000001</v>
      </c>
      <c r="H25" s="160">
        <v>556.17168141592924</v>
      </c>
      <c r="I25" s="205">
        <v>37100</v>
      </c>
      <c r="J25" s="167">
        <f t="shared" si="0"/>
        <v>1514.4359999999999</v>
      </c>
      <c r="K25" s="160">
        <f t="shared" si="3"/>
        <v>670.10442477876097</v>
      </c>
      <c r="L25" s="168">
        <v>44700</v>
      </c>
      <c r="N25" s="460">
        <f t="shared" si="6"/>
        <v>3.388E-2</v>
      </c>
    </row>
    <row r="26" spans="1:14" x14ac:dyDescent="0.3">
      <c r="A26" s="526"/>
      <c r="B26" s="513"/>
      <c r="C26" s="145">
        <v>5000</v>
      </c>
      <c r="D26" s="16">
        <v>5</v>
      </c>
      <c r="E26" s="16">
        <f t="shared" si="5"/>
        <v>2.8249999999999997</v>
      </c>
      <c r="F26" s="18" t="s">
        <v>14</v>
      </c>
      <c r="G26" s="227">
        <v>1571.1849999999999</v>
      </c>
      <c r="H26" s="160">
        <v>556.17168141592924</v>
      </c>
      <c r="I26" s="205">
        <v>37100</v>
      </c>
      <c r="J26" s="167">
        <f t="shared" si="0"/>
        <v>1842.2249999999999</v>
      </c>
      <c r="K26" s="160">
        <f t="shared" si="3"/>
        <v>652.11504424778764</v>
      </c>
      <c r="L26" s="168">
        <v>43500</v>
      </c>
      <c r="N26" s="460">
        <f t="shared" si="6"/>
        <v>4.2349999999999999E-2</v>
      </c>
    </row>
    <row r="27" spans="1:14" ht="15" thickBot="1" x14ac:dyDescent="0.35">
      <c r="A27" s="526"/>
      <c r="B27" s="513"/>
      <c r="C27" s="435">
        <v>6000</v>
      </c>
      <c r="D27" s="332">
        <v>5</v>
      </c>
      <c r="E27" s="332">
        <f t="shared" si="5"/>
        <v>3.39</v>
      </c>
      <c r="F27" s="436" t="s">
        <v>14</v>
      </c>
      <c r="G27" s="337">
        <v>2220.8339999999998</v>
      </c>
      <c r="H27" s="335">
        <v>655.1132743362831</v>
      </c>
      <c r="I27" s="437">
        <v>43700</v>
      </c>
      <c r="J27" s="334">
        <f t="shared" si="0"/>
        <v>2607.0659999999998</v>
      </c>
      <c r="K27" s="335">
        <f t="shared" si="3"/>
        <v>769.04601769911494</v>
      </c>
      <c r="L27" s="336">
        <v>51300</v>
      </c>
      <c r="N27" s="460">
        <f t="shared" si="6"/>
        <v>5.0819999999999997E-2</v>
      </c>
    </row>
    <row r="28" spans="1:14" x14ac:dyDescent="0.3">
      <c r="A28" s="526"/>
      <c r="B28" s="513"/>
      <c r="C28" s="302">
        <v>2000</v>
      </c>
      <c r="D28" s="175">
        <v>5</v>
      </c>
      <c r="E28" s="175">
        <f t="shared" si="5"/>
        <v>1.1300000000000001</v>
      </c>
      <c r="F28" s="430" t="s">
        <v>23</v>
      </c>
      <c r="G28" s="290">
        <v>367.59800000000001</v>
      </c>
      <c r="H28" s="428">
        <v>325.30796460176987</v>
      </c>
      <c r="I28" s="438">
        <v>21700</v>
      </c>
      <c r="J28" s="303">
        <f t="shared" si="0"/>
        <v>431.97</v>
      </c>
      <c r="K28" s="428">
        <f t="shared" si="3"/>
        <v>382.27433628318585</v>
      </c>
      <c r="L28" s="177">
        <v>25500</v>
      </c>
      <c r="N28" s="460">
        <f t="shared" si="6"/>
        <v>1.694E-2</v>
      </c>
    </row>
    <row r="29" spans="1:14" x14ac:dyDescent="0.3">
      <c r="A29" s="526"/>
      <c r="B29" s="513"/>
      <c r="C29" s="224">
        <v>2500</v>
      </c>
      <c r="D29" s="13">
        <v>5</v>
      </c>
      <c r="E29" s="13">
        <f t="shared" si="5"/>
        <v>1.4124999999999999</v>
      </c>
      <c r="F29" s="14" t="s">
        <v>23</v>
      </c>
      <c r="G29" s="228">
        <v>459.4975</v>
      </c>
      <c r="H29" s="153">
        <v>325.30796460176992</v>
      </c>
      <c r="I29" s="217">
        <v>21700</v>
      </c>
      <c r="J29" s="220">
        <f t="shared" si="0"/>
        <v>539.96249999999998</v>
      </c>
      <c r="K29" s="153">
        <f t="shared" si="3"/>
        <v>382.27433628318585</v>
      </c>
      <c r="L29" s="178">
        <v>25500</v>
      </c>
      <c r="N29" s="460">
        <f t="shared" si="6"/>
        <v>2.1174999999999999E-2</v>
      </c>
    </row>
    <row r="30" spans="1:14" x14ac:dyDescent="0.3">
      <c r="A30" s="526"/>
      <c r="B30" s="513"/>
      <c r="C30" s="224">
        <v>3000</v>
      </c>
      <c r="D30" s="13">
        <v>5</v>
      </c>
      <c r="E30" s="13">
        <f t="shared" si="5"/>
        <v>1.6950000000000001</v>
      </c>
      <c r="F30" s="14" t="s">
        <v>23</v>
      </c>
      <c r="G30" s="228">
        <v>551.39699999999993</v>
      </c>
      <c r="H30" s="153">
        <v>325.30796460176987</v>
      </c>
      <c r="I30" s="217">
        <v>21700</v>
      </c>
      <c r="J30" s="220">
        <f t="shared" si="0"/>
        <v>647.95499999999993</v>
      </c>
      <c r="K30" s="153">
        <f t="shared" si="3"/>
        <v>382.27433628318579</v>
      </c>
      <c r="L30" s="178">
        <v>25500</v>
      </c>
      <c r="N30" s="460">
        <f t="shared" si="6"/>
        <v>2.5409999999999999E-2</v>
      </c>
    </row>
    <row r="31" spans="1:14" x14ac:dyDescent="0.3">
      <c r="A31" s="526"/>
      <c r="B31" s="513"/>
      <c r="C31" s="224">
        <v>4000</v>
      </c>
      <c r="D31" s="13">
        <v>5</v>
      </c>
      <c r="E31" s="13">
        <f t="shared" si="5"/>
        <v>2.2600000000000002</v>
      </c>
      <c r="F31" s="14" t="s">
        <v>23</v>
      </c>
      <c r="G31" s="228">
        <v>735.19600000000003</v>
      </c>
      <c r="H31" s="153">
        <v>325.30796460176987</v>
      </c>
      <c r="I31" s="217">
        <v>21700</v>
      </c>
      <c r="J31" s="220">
        <f t="shared" si="0"/>
        <v>863.94</v>
      </c>
      <c r="K31" s="153">
        <f t="shared" si="3"/>
        <v>382.27433628318585</v>
      </c>
      <c r="L31" s="178">
        <v>25500</v>
      </c>
      <c r="N31" s="460">
        <f t="shared" si="6"/>
        <v>3.388E-2</v>
      </c>
    </row>
    <row r="32" spans="1:14" x14ac:dyDescent="0.3">
      <c r="A32" s="526"/>
      <c r="B32" s="513"/>
      <c r="C32" s="224">
        <v>5000</v>
      </c>
      <c r="D32" s="13">
        <v>5</v>
      </c>
      <c r="E32" s="13">
        <f t="shared" si="5"/>
        <v>2.8249999999999997</v>
      </c>
      <c r="F32" s="14" t="s">
        <v>23</v>
      </c>
      <c r="G32" s="228">
        <v>918.995</v>
      </c>
      <c r="H32" s="153">
        <v>325.30796460176992</v>
      </c>
      <c r="I32" s="217">
        <v>21700</v>
      </c>
      <c r="J32" s="220">
        <f t="shared" si="0"/>
        <v>1079.925</v>
      </c>
      <c r="K32" s="153">
        <f t="shared" si="3"/>
        <v>382.27433628318585</v>
      </c>
      <c r="L32" s="178">
        <v>25500</v>
      </c>
      <c r="N32" s="460">
        <f t="shared" si="6"/>
        <v>4.2349999999999999E-2</v>
      </c>
    </row>
    <row r="33" spans="1:14" ht="15" thickBot="1" x14ac:dyDescent="0.35">
      <c r="A33" s="526"/>
      <c r="B33" s="514"/>
      <c r="C33" s="225">
        <v>6000</v>
      </c>
      <c r="D33" s="179">
        <v>5</v>
      </c>
      <c r="E33" s="179">
        <f t="shared" si="5"/>
        <v>3.39</v>
      </c>
      <c r="F33" s="15" t="s">
        <v>23</v>
      </c>
      <c r="G33" s="230">
        <v>1158.6959999999999</v>
      </c>
      <c r="H33" s="181">
        <v>341.79823008849553</v>
      </c>
      <c r="I33" s="219">
        <v>22800</v>
      </c>
      <c r="J33" s="222">
        <f t="shared" si="0"/>
        <v>1412.7959999999998</v>
      </c>
      <c r="K33" s="181">
        <f t="shared" si="3"/>
        <v>416.7539823008849</v>
      </c>
      <c r="L33" s="182">
        <v>27800</v>
      </c>
      <c r="N33" s="460">
        <f t="shared" si="6"/>
        <v>5.0819999999999997E-2</v>
      </c>
    </row>
    <row r="34" spans="1:14" x14ac:dyDescent="0.3">
      <c r="A34" s="526"/>
      <c r="B34" s="512" t="s">
        <v>22</v>
      </c>
      <c r="C34" s="249">
        <v>2000</v>
      </c>
      <c r="D34" s="196">
        <v>5</v>
      </c>
      <c r="E34" s="196">
        <f>138*C34/1000000*D34</f>
        <v>1.3800000000000001</v>
      </c>
      <c r="F34" s="250" t="s">
        <v>14</v>
      </c>
      <c r="G34" s="432">
        <v>735.84</v>
      </c>
      <c r="H34" s="252">
        <v>533.21739130434776</v>
      </c>
      <c r="I34" s="253">
        <v>36000</v>
      </c>
      <c r="J34" s="254">
        <f t="shared" si="0"/>
        <v>887.096</v>
      </c>
      <c r="K34" s="252">
        <f t="shared" si="3"/>
        <v>642.82318840579705</v>
      </c>
      <c r="L34" s="206">
        <v>43400</v>
      </c>
      <c r="N34" s="460">
        <f>0.014*0.146*C34/1000*D34</f>
        <v>2.044E-2</v>
      </c>
    </row>
    <row r="35" spans="1:14" x14ac:dyDescent="0.3">
      <c r="A35" s="526"/>
      <c r="B35" s="513"/>
      <c r="C35" s="145">
        <v>2500</v>
      </c>
      <c r="D35" s="16">
        <v>5</v>
      </c>
      <c r="E35" s="16">
        <f t="shared" ref="E35:E45" si="7">138*C35/1000000*D35</f>
        <v>1.7249999999999999</v>
      </c>
      <c r="F35" s="18" t="s">
        <v>14</v>
      </c>
      <c r="G35" s="227">
        <v>947.90499999999997</v>
      </c>
      <c r="H35" s="160">
        <v>549.5101449275362</v>
      </c>
      <c r="I35" s="205">
        <v>37100</v>
      </c>
      <c r="J35" s="167">
        <f t="shared" si="0"/>
        <v>1193.1849999999997</v>
      </c>
      <c r="K35" s="160">
        <f>J35/E35</f>
        <v>691.70144927536217</v>
      </c>
      <c r="L35" s="168">
        <v>46700</v>
      </c>
      <c r="N35" s="460">
        <f>0.014*0.146*C35/1000*D35</f>
        <v>2.5549999999999996E-2</v>
      </c>
    </row>
    <row r="36" spans="1:14" x14ac:dyDescent="0.3">
      <c r="A36" s="526"/>
      <c r="B36" s="513"/>
      <c r="C36" s="145">
        <v>3000</v>
      </c>
      <c r="D36" s="16">
        <v>5</v>
      </c>
      <c r="E36" s="16">
        <f t="shared" si="7"/>
        <v>2.0699999999999998</v>
      </c>
      <c r="F36" s="18" t="s">
        <v>14</v>
      </c>
      <c r="G36" s="227">
        <v>1189.6079999999999</v>
      </c>
      <c r="H36" s="160">
        <v>574.68985507246384</v>
      </c>
      <c r="I36" s="205">
        <v>38800</v>
      </c>
      <c r="J36" s="167">
        <f t="shared" si="0"/>
        <v>1431.8219999999999</v>
      </c>
      <c r="K36" s="160">
        <f t="shared" si="3"/>
        <v>691.70144927536228</v>
      </c>
      <c r="L36" s="168">
        <v>46700</v>
      </c>
      <c r="N36" s="460">
        <f t="shared" ref="N36:N45" si="8">0.014*0.146*C36/1000*D36</f>
        <v>3.0659999999999996E-2</v>
      </c>
    </row>
    <row r="37" spans="1:14" x14ac:dyDescent="0.3">
      <c r="A37" s="526"/>
      <c r="B37" s="513"/>
      <c r="C37" s="145">
        <v>4000</v>
      </c>
      <c r="D37" s="16">
        <v>5</v>
      </c>
      <c r="E37" s="16">
        <f t="shared" si="7"/>
        <v>2.7600000000000002</v>
      </c>
      <c r="F37" s="18" t="s">
        <v>14</v>
      </c>
      <c r="G37" s="227">
        <v>1516.6479999999999</v>
      </c>
      <c r="H37" s="160">
        <v>549.5101449275362</v>
      </c>
      <c r="I37" s="205">
        <v>37100</v>
      </c>
      <c r="J37" s="167">
        <f t="shared" si="0"/>
        <v>1909.096</v>
      </c>
      <c r="K37" s="160">
        <f t="shared" si="3"/>
        <v>691.70144927536228</v>
      </c>
      <c r="L37" s="168">
        <v>46700</v>
      </c>
      <c r="N37" s="460">
        <f t="shared" si="8"/>
        <v>4.088E-2</v>
      </c>
    </row>
    <row r="38" spans="1:14" x14ac:dyDescent="0.3">
      <c r="A38" s="526"/>
      <c r="B38" s="513"/>
      <c r="C38" s="145">
        <v>5000</v>
      </c>
      <c r="D38" s="16">
        <v>5</v>
      </c>
      <c r="E38" s="16">
        <f t="shared" si="7"/>
        <v>3.4499999999999997</v>
      </c>
      <c r="F38" s="18" t="s">
        <v>14</v>
      </c>
      <c r="G38" s="227">
        <v>1895.81</v>
      </c>
      <c r="H38" s="160">
        <v>549.5101449275362</v>
      </c>
      <c r="I38" s="205">
        <v>37100</v>
      </c>
      <c r="J38" s="167">
        <f t="shared" si="0"/>
        <v>2217.7399999999998</v>
      </c>
      <c r="K38" s="160">
        <f t="shared" si="3"/>
        <v>642.82318840579705</v>
      </c>
      <c r="L38" s="168">
        <v>43400</v>
      </c>
      <c r="N38" s="460">
        <f t="shared" si="8"/>
        <v>5.1099999999999993E-2</v>
      </c>
    </row>
    <row r="39" spans="1:14" x14ac:dyDescent="0.3">
      <c r="A39" s="526"/>
      <c r="B39" s="513"/>
      <c r="C39" s="145">
        <v>6000</v>
      </c>
      <c r="D39" s="16">
        <v>5</v>
      </c>
      <c r="E39" s="16">
        <f t="shared" si="7"/>
        <v>4.1399999999999997</v>
      </c>
      <c r="F39" s="18" t="s">
        <v>14</v>
      </c>
      <c r="G39" s="227">
        <v>2679.6840000000002</v>
      </c>
      <c r="H39" s="160">
        <v>647.26666666666677</v>
      </c>
      <c r="I39" s="205">
        <v>43700</v>
      </c>
      <c r="J39" s="167">
        <f t="shared" si="0"/>
        <v>3157.9799999999996</v>
      </c>
      <c r="K39" s="160">
        <f t="shared" si="3"/>
        <v>762.79710144927526</v>
      </c>
      <c r="L39" s="168">
        <v>51500</v>
      </c>
      <c r="N39" s="460">
        <f t="shared" si="8"/>
        <v>6.1319999999999993E-2</v>
      </c>
    </row>
    <row r="40" spans="1:14" x14ac:dyDescent="0.3">
      <c r="A40" s="526"/>
      <c r="B40" s="513"/>
      <c r="C40" s="224">
        <v>2000</v>
      </c>
      <c r="D40" s="13">
        <v>5</v>
      </c>
      <c r="E40" s="13">
        <f t="shared" si="7"/>
        <v>1.3800000000000001</v>
      </c>
      <c r="F40" s="14" t="s">
        <v>23</v>
      </c>
      <c r="G40" s="228">
        <v>443.548</v>
      </c>
      <c r="H40" s="153">
        <v>321.41159420289853</v>
      </c>
      <c r="I40" s="217">
        <v>21700</v>
      </c>
      <c r="J40" s="220">
        <f t="shared" si="0"/>
        <v>521.22</v>
      </c>
      <c r="K40" s="153">
        <f t="shared" si="3"/>
        <v>377.695652173913</v>
      </c>
      <c r="L40" s="178">
        <v>25500</v>
      </c>
      <c r="N40" s="460">
        <f t="shared" si="8"/>
        <v>2.044E-2</v>
      </c>
    </row>
    <row r="41" spans="1:14" x14ac:dyDescent="0.3">
      <c r="A41" s="526"/>
      <c r="B41" s="513"/>
      <c r="C41" s="224">
        <v>2500</v>
      </c>
      <c r="D41" s="13">
        <v>5</v>
      </c>
      <c r="E41" s="13">
        <f t="shared" si="7"/>
        <v>1.7249999999999999</v>
      </c>
      <c r="F41" s="14" t="s">
        <v>23</v>
      </c>
      <c r="G41" s="228">
        <v>554.43499999999995</v>
      </c>
      <c r="H41" s="153">
        <v>321.41159420289853</v>
      </c>
      <c r="I41" s="217">
        <v>21700</v>
      </c>
      <c r="J41" s="220">
        <f t="shared" si="0"/>
        <v>651.52499999999986</v>
      </c>
      <c r="K41" s="153">
        <f t="shared" si="3"/>
        <v>377.695652173913</v>
      </c>
      <c r="L41" s="178">
        <v>25500</v>
      </c>
      <c r="N41" s="460">
        <f t="shared" si="8"/>
        <v>2.5549999999999996E-2</v>
      </c>
    </row>
    <row r="42" spans="1:14" x14ac:dyDescent="0.3">
      <c r="A42" s="526"/>
      <c r="B42" s="513"/>
      <c r="C42" s="224">
        <v>3000</v>
      </c>
      <c r="D42" s="13">
        <v>5</v>
      </c>
      <c r="E42" s="13">
        <f t="shared" si="7"/>
        <v>2.0699999999999998</v>
      </c>
      <c r="F42" s="14" t="s">
        <v>23</v>
      </c>
      <c r="G42" s="228">
        <v>665.322</v>
      </c>
      <c r="H42" s="153">
        <v>321.41159420289858</v>
      </c>
      <c r="I42" s="217">
        <v>21700</v>
      </c>
      <c r="J42" s="220">
        <f t="shared" si="0"/>
        <v>781.82999999999993</v>
      </c>
      <c r="K42" s="153">
        <f>J42/E42</f>
        <v>377.69565217391306</v>
      </c>
      <c r="L42" s="178">
        <v>25500</v>
      </c>
      <c r="N42" s="460">
        <f t="shared" si="8"/>
        <v>3.0659999999999996E-2</v>
      </c>
    </row>
    <row r="43" spans="1:14" ht="14.4" customHeight="1" x14ac:dyDescent="0.3">
      <c r="A43" s="526"/>
      <c r="B43" s="513"/>
      <c r="C43" s="224">
        <v>4000</v>
      </c>
      <c r="D43" s="13">
        <v>5</v>
      </c>
      <c r="E43" s="13">
        <f t="shared" si="7"/>
        <v>2.7600000000000002</v>
      </c>
      <c r="F43" s="14" t="s">
        <v>23</v>
      </c>
      <c r="G43" s="228">
        <v>887.096</v>
      </c>
      <c r="H43" s="153">
        <v>321.41159420289853</v>
      </c>
      <c r="I43" s="217">
        <v>21700</v>
      </c>
      <c r="J43" s="220">
        <f t="shared" si="0"/>
        <v>1042.44</v>
      </c>
      <c r="K43" s="153">
        <f t="shared" si="3"/>
        <v>377.695652173913</v>
      </c>
      <c r="L43" s="178">
        <v>25500</v>
      </c>
      <c r="N43" s="460">
        <f t="shared" si="8"/>
        <v>4.088E-2</v>
      </c>
    </row>
    <row r="44" spans="1:14" x14ac:dyDescent="0.3">
      <c r="A44" s="526"/>
      <c r="B44" s="513"/>
      <c r="C44" s="224">
        <v>5000</v>
      </c>
      <c r="D44" s="13">
        <v>5</v>
      </c>
      <c r="E44" s="13">
        <f t="shared" si="7"/>
        <v>3.4499999999999997</v>
      </c>
      <c r="F44" s="14" t="s">
        <v>23</v>
      </c>
      <c r="G44" s="228">
        <v>1108.8699999999999</v>
      </c>
      <c r="H44" s="153">
        <v>321.41159420289853</v>
      </c>
      <c r="I44" s="217">
        <v>21700</v>
      </c>
      <c r="J44" s="220">
        <f t="shared" si="0"/>
        <v>1303.0499999999997</v>
      </c>
      <c r="K44" s="153">
        <f t="shared" si="3"/>
        <v>377.695652173913</v>
      </c>
      <c r="L44" s="178">
        <v>25500</v>
      </c>
      <c r="N44" s="460">
        <f t="shared" si="8"/>
        <v>5.1099999999999993E-2</v>
      </c>
    </row>
    <row r="45" spans="1:14" ht="15" thickBot="1" x14ac:dyDescent="0.35">
      <c r="A45" s="527"/>
      <c r="B45" s="514"/>
      <c r="C45" s="225">
        <v>6000</v>
      </c>
      <c r="D45" s="179">
        <v>5</v>
      </c>
      <c r="E45" s="179">
        <f t="shared" si="7"/>
        <v>4.1399999999999997</v>
      </c>
      <c r="F45" s="15" t="s">
        <v>23</v>
      </c>
      <c r="G45" s="230">
        <v>1398.096</v>
      </c>
      <c r="H45" s="181">
        <v>337.70434782608697</v>
      </c>
      <c r="I45" s="219">
        <v>22800</v>
      </c>
      <c r="J45" s="220">
        <f t="shared" si="0"/>
        <v>1704.6959999999997</v>
      </c>
      <c r="K45" s="153">
        <f t="shared" si="3"/>
        <v>411.76231884057967</v>
      </c>
      <c r="L45" s="182">
        <v>27800</v>
      </c>
      <c r="N45" s="460">
        <f t="shared" si="8"/>
        <v>6.1319999999999993E-2</v>
      </c>
    </row>
    <row r="46" spans="1:14" ht="22.95" customHeight="1" x14ac:dyDescent="0.3">
      <c r="A46" s="500" t="s">
        <v>0</v>
      </c>
      <c r="B46" s="515" t="s">
        <v>12</v>
      </c>
      <c r="C46" s="528" t="s">
        <v>1</v>
      </c>
      <c r="D46" s="534" t="s">
        <v>4</v>
      </c>
      <c r="E46" s="534"/>
      <c r="F46" s="502" t="s">
        <v>7</v>
      </c>
      <c r="G46" s="508" t="s">
        <v>2</v>
      </c>
      <c r="H46" s="508"/>
      <c r="I46" s="508"/>
      <c r="J46" s="530" t="s">
        <v>3</v>
      </c>
      <c r="K46" s="531"/>
      <c r="L46" s="532"/>
      <c r="N46" s="460"/>
    </row>
    <row r="47" spans="1:14" ht="28.95" customHeight="1" thickBot="1" x14ac:dyDescent="0.35">
      <c r="A47" s="533"/>
      <c r="B47" s="516"/>
      <c r="C47" s="529"/>
      <c r="D47" s="6" t="s">
        <v>5</v>
      </c>
      <c r="E47" s="6" t="s">
        <v>6</v>
      </c>
      <c r="F47" s="535"/>
      <c r="G47" s="226" t="s">
        <v>8</v>
      </c>
      <c r="H47" s="7" t="s">
        <v>24</v>
      </c>
      <c r="I47" s="216" t="s">
        <v>9</v>
      </c>
      <c r="J47" s="144" t="s">
        <v>8</v>
      </c>
      <c r="K47" s="8" t="s">
        <v>24</v>
      </c>
      <c r="L47" s="19" t="s">
        <v>9</v>
      </c>
      <c r="N47" s="460"/>
    </row>
    <row r="48" spans="1:14" ht="14.4" customHeight="1" x14ac:dyDescent="0.3">
      <c r="A48" s="541" t="s">
        <v>250</v>
      </c>
      <c r="B48" s="512" t="s">
        <v>251</v>
      </c>
      <c r="C48" s="223">
        <v>2000</v>
      </c>
      <c r="D48" s="58">
        <v>5</v>
      </c>
      <c r="E48" s="58">
        <f>113*C48/1000000*D48</f>
        <v>1.1300000000000001</v>
      </c>
      <c r="F48" s="17" t="s">
        <v>14</v>
      </c>
      <c r="G48" s="458">
        <v>684.98099999999988</v>
      </c>
      <c r="H48" s="162">
        <v>606.1778761061945</v>
      </c>
      <c r="I48" s="218">
        <v>33300</v>
      </c>
      <c r="J48" s="221">
        <v>777.54599999999994</v>
      </c>
      <c r="K48" s="162">
        <v>688.09380530973442</v>
      </c>
      <c r="L48" s="188">
        <v>37800</v>
      </c>
      <c r="N48"/>
    </row>
    <row r="49" spans="1:14" ht="14.4" customHeight="1" x14ac:dyDescent="0.3">
      <c r="A49" s="542"/>
      <c r="B49" s="513"/>
      <c r="C49" s="145">
        <v>2500</v>
      </c>
      <c r="D49" s="16">
        <v>5</v>
      </c>
      <c r="E49" s="16">
        <f t="shared" ref="E49:E59" si="9">113*C49/1000000*D49</f>
        <v>1.4124999999999999</v>
      </c>
      <c r="F49" s="18" t="s">
        <v>14</v>
      </c>
      <c r="G49" s="227">
        <v>856.22625000000005</v>
      </c>
      <c r="H49" s="160">
        <v>606.17787610619473</v>
      </c>
      <c r="I49" s="205">
        <v>33300</v>
      </c>
      <c r="J49" s="167">
        <v>971.93250000000012</v>
      </c>
      <c r="K49" s="160">
        <v>688.09380530973465</v>
      </c>
      <c r="L49" s="168">
        <v>37800</v>
      </c>
      <c r="N49"/>
    </row>
    <row r="50" spans="1:14" ht="14.4" customHeight="1" x14ac:dyDescent="0.3">
      <c r="A50" s="542"/>
      <c r="B50" s="513"/>
      <c r="C50" s="145">
        <v>3000</v>
      </c>
      <c r="D50" s="16">
        <v>5</v>
      </c>
      <c r="E50" s="16">
        <f t="shared" si="9"/>
        <v>1.6950000000000001</v>
      </c>
      <c r="F50" s="18" t="s">
        <v>14</v>
      </c>
      <c r="G50" s="227">
        <v>1163.2335</v>
      </c>
      <c r="H50" s="160">
        <v>686.27345132743358</v>
      </c>
      <c r="I50" s="205">
        <v>37700</v>
      </c>
      <c r="J50" s="167">
        <v>1320.5940000000001</v>
      </c>
      <c r="K50" s="160">
        <v>779.11150442477879</v>
      </c>
      <c r="L50" s="168">
        <v>42800</v>
      </c>
      <c r="N50"/>
    </row>
    <row r="51" spans="1:14" ht="14.4" customHeight="1" x14ac:dyDescent="0.3">
      <c r="A51" s="542"/>
      <c r="B51" s="513"/>
      <c r="C51" s="145">
        <v>4000</v>
      </c>
      <c r="D51" s="16">
        <v>5</v>
      </c>
      <c r="E51" s="16">
        <f t="shared" si="9"/>
        <v>2.2600000000000002</v>
      </c>
      <c r="F51" s="18" t="s">
        <v>14</v>
      </c>
      <c r="G51" s="227">
        <v>1550.9779999999998</v>
      </c>
      <c r="H51" s="160">
        <v>686.27345132743346</v>
      </c>
      <c r="I51" s="205">
        <v>37700</v>
      </c>
      <c r="J51" s="167">
        <v>1760.7919999999999</v>
      </c>
      <c r="K51" s="160">
        <v>779.11150442477867</v>
      </c>
      <c r="L51" s="168">
        <v>42800</v>
      </c>
      <c r="N51"/>
    </row>
    <row r="52" spans="1:14" ht="14.4" customHeight="1" x14ac:dyDescent="0.3">
      <c r="A52" s="542"/>
      <c r="B52" s="513"/>
      <c r="C52" s="145">
        <v>5000</v>
      </c>
      <c r="D52" s="16">
        <v>5</v>
      </c>
      <c r="E52" s="16">
        <f t="shared" si="9"/>
        <v>2.8249999999999997</v>
      </c>
      <c r="F52" s="18" t="s">
        <v>14</v>
      </c>
      <c r="G52" s="227">
        <v>1882.1550000000002</v>
      </c>
      <c r="H52" s="160">
        <v>666.24955752212406</v>
      </c>
      <c r="I52" s="205">
        <v>36600</v>
      </c>
      <c r="J52" s="167">
        <v>2134.1375000000003</v>
      </c>
      <c r="K52" s="160">
        <v>755.44690265486747</v>
      </c>
      <c r="L52" s="168">
        <v>41500</v>
      </c>
      <c r="N52"/>
    </row>
    <row r="53" spans="1:14" ht="14.4" customHeight="1" x14ac:dyDescent="0.3">
      <c r="A53" s="542"/>
      <c r="B53" s="513"/>
      <c r="C53" s="145">
        <v>6000</v>
      </c>
      <c r="D53" s="16">
        <v>5</v>
      </c>
      <c r="E53" s="16">
        <f t="shared" si="9"/>
        <v>3.39</v>
      </c>
      <c r="F53" s="18" t="s">
        <v>14</v>
      </c>
      <c r="G53" s="227">
        <v>2560.9650000000001</v>
      </c>
      <c r="H53" s="160">
        <v>755.44690265486724</v>
      </c>
      <c r="I53" s="205">
        <v>41500</v>
      </c>
      <c r="J53" s="167">
        <v>2912.712</v>
      </c>
      <c r="K53" s="160">
        <v>859.20707964601763</v>
      </c>
      <c r="L53" s="168">
        <v>47200</v>
      </c>
      <c r="N53"/>
    </row>
    <row r="54" spans="1:14" ht="14.4" customHeight="1" x14ac:dyDescent="0.3">
      <c r="A54" s="542"/>
      <c r="B54" s="513"/>
      <c r="C54" s="224">
        <v>2000</v>
      </c>
      <c r="D54" s="13">
        <v>5</v>
      </c>
      <c r="E54" s="13">
        <f t="shared" si="9"/>
        <v>1.1300000000000001</v>
      </c>
      <c r="F54" s="14" t="s">
        <v>23</v>
      </c>
      <c r="G54" s="228">
        <v>390.83</v>
      </c>
      <c r="H54" s="153">
        <v>345.86725663716811</v>
      </c>
      <c r="I54" s="217">
        <v>19000</v>
      </c>
      <c r="J54" s="220">
        <v>442.25499999999994</v>
      </c>
      <c r="K54" s="153">
        <v>391.37610619469018</v>
      </c>
      <c r="L54" s="178">
        <v>21500</v>
      </c>
      <c r="N54"/>
    </row>
    <row r="55" spans="1:14" ht="14.4" customHeight="1" x14ac:dyDescent="0.3">
      <c r="A55" s="542"/>
      <c r="B55" s="513"/>
      <c r="C55" s="224">
        <v>2500</v>
      </c>
      <c r="D55" s="13">
        <v>5</v>
      </c>
      <c r="E55" s="13">
        <f t="shared" si="9"/>
        <v>1.4124999999999999</v>
      </c>
      <c r="F55" s="14" t="s">
        <v>23</v>
      </c>
      <c r="G55" s="228">
        <v>488.53750000000008</v>
      </c>
      <c r="H55" s="153">
        <v>345.86725663716823</v>
      </c>
      <c r="I55" s="217">
        <v>19000</v>
      </c>
      <c r="J55" s="220">
        <v>552.81875000000002</v>
      </c>
      <c r="K55" s="153">
        <v>391.37610619469029</v>
      </c>
      <c r="L55" s="178">
        <v>21500</v>
      </c>
      <c r="N55"/>
    </row>
    <row r="56" spans="1:14" ht="15" customHeight="1" x14ac:dyDescent="0.3">
      <c r="A56" s="542"/>
      <c r="B56" s="513"/>
      <c r="C56" s="224">
        <v>3000</v>
      </c>
      <c r="D56" s="13">
        <v>5</v>
      </c>
      <c r="E56" s="13">
        <f t="shared" si="9"/>
        <v>1.6950000000000001</v>
      </c>
      <c r="F56" s="14" t="s">
        <v>23</v>
      </c>
      <c r="G56" s="228">
        <v>654.12599999999998</v>
      </c>
      <c r="H56" s="153">
        <v>385.91504424778759</v>
      </c>
      <c r="I56" s="217">
        <v>21200</v>
      </c>
      <c r="J56" s="220">
        <v>740.52</v>
      </c>
      <c r="K56" s="153">
        <v>436.88495575221236</v>
      </c>
      <c r="L56" s="178">
        <v>24000</v>
      </c>
      <c r="N56"/>
    </row>
    <row r="57" spans="1:14" ht="15" customHeight="1" x14ac:dyDescent="0.3">
      <c r="A57" s="542"/>
      <c r="B57" s="513"/>
      <c r="C57" s="224">
        <v>4000</v>
      </c>
      <c r="D57" s="13">
        <v>5</v>
      </c>
      <c r="E57" s="13">
        <f t="shared" si="9"/>
        <v>2.2600000000000002</v>
      </c>
      <c r="F57" s="14" t="s">
        <v>23</v>
      </c>
      <c r="G57" s="228">
        <v>872.16799999999989</v>
      </c>
      <c r="H57" s="153">
        <v>385.91504424778753</v>
      </c>
      <c r="I57" s="217">
        <v>21200</v>
      </c>
      <c r="J57" s="220">
        <v>987.3599999999999</v>
      </c>
      <c r="K57" s="153">
        <v>436.88495575221231</v>
      </c>
      <c r="L57" s="178">
        <v>24000</v>
      </c>
      <c r="N57"/>
    </row>
    <row r="58" spans="1:14" ht="15" customHeight="1" x14ac:dyDescent="0.3">
      <c r="A58" s="542"/>
      <c r="B58" s="513"/>
      <c r="C58" s="224">
        <v>5000</v>
      </c>
      <c r="D58" s="13">
        <v>5</v>
      </c>
      <c r="E58" s="13">
        <f t="shared" si="9"/>
        <v>2.8249999999999997</v>
      </c>
      <c r="F58" s="14" t="s">
        <v>23</v>
      </c>
      <c r="G58" s="228">
        <v>1090.21</v>
      </c>
      <c r="H58" s="153">
        <v>385.91504424778765</v>
      </c>
      <c r="I58" s="217">
        <v>21200</v>
      </c>
      <c r="J58" s="220">
        <v>1234.2</v>
      </c>
      <c r="K58" s="153">
        <v>436.88495575221242</v>
      </c>
      <c r="L58" s="178">
        <v>24000</v>
      </c>
      <c r="N58"/>
    </row>
    <row r="59" spans="1:14" ht="15" customHeight="1" thickBot="1" x14ac:dyDescent="0.35">
      <c r="A59" s="542"/>
      <c r="B59" s="514"/>
      <c r="C59" s="225">
        <v>6000</v>
      </c>
      <c r="D59" s="179">
        <v>5</v>
      </c>
      <c r="E59" s="179">
        <f t="shared" si="9"/>
        <v>3.39</v>
      </c>
      <c r="F59" s="15" t="s">
        <v>23</v>
      </c>
      <c r="G59" s="230">
        <v>1376.133</v>
      </c>
      <c r="H59" s="181">
        <v>405.93893805309733</v>
      </c>
      <c r="I59" s="219">
        <v>22300</v>
      </c>
      <c r="J59" s="222">
        <v>1561.2629999999999</v>
      </c>
      <c r="K59" s="181">
        <v>460.54955752212385</v>
      </c>
      <c r="L59" s="182">
        <v>25300</v>
      </c>
      <c r="N59"/>
    </row>
    <row r="60" spans="1:14" ht="14.4" customHeight="1" x14ac:dyDescent="0.3">
      <c r="A60" s="542"/>
      <c r="B60" s="512" t="s">
        <v>252</v>
      </c>
      <c r="C60" s="223">
        <v>2000</v>
      </c>
      <c r="D60" s="58">
        <v>5</v>
      </c>
      <c r="E60" s="58">
        <f>138*C60/1000000*D60</f>
        <v>1.3800000000000001</v>
      </c>
      <c r="F60" s="17" t="s">
        <v>14</v>
      </c>
      <c r="G60" s="458">
        <v>826.50599999999997</v>
      </c>
      <c r="H60" s="162">
        <v>598.9173913043478</v>
      </c>
      <c r="I60" s="218">
        <v>33300</v>
      </c>
      <c r="J60" s="221">
        <v>938.19599999999991</v>
      </c>
      <c r="K60" s="162">
        <v>679.85217391304332</v>
      </c>
      <c r="L60" s="188">
        <v>37800</v>
      </c>
      <c r="N60"/>
    </row>
    <row r="61" spans="1:14" ht="14.4" customHeight="1" x14ac:dyDescent="0.3">
      <c r="A61" s="542"/>
      <c r="B61" s="513"/>
      <c r="C61" s="145">
        <v>2500</v>
      </c>
      <c r="D61" s="16">
        <v>5</v>
      </c>
      <c r="E61" s="16">
        <f t="shared" ref="E61:E70" si="10">138*C61/1000000*D61</f>
        <v>1.7249999999999999</v>
      </c>
      <c r="F61" s="18" t="s">
        <v>14</v>
      </c>
      <c r="G61" s="227">
        <v>1033.1324999999999</v>
      </c>
      <c r="H61" s="160">
        <v>598.9173913043478</v>
      </c>
      <c r="I61" s="205">
        <v>33300</v>
      </c>
      <c r="J61" s="167">
        <v>1172.7449999999999</v>
      </c>
      <c r="K61" s="160">
        <v>679.85217391304343</v>
      </c>
      <c r="L61" s="168">
        <v>37800</v>
      </c>
      <c r="N61"/>
    </row>
    <row r="62" spans="1:14" ht="14.4" customHeight="1" x14ac:dyDescent="0.3">
      <c r="A62" s="542"/>
      <c r="B62" s="513"/>
      <c r="C62" s="145">
        <v>3000</v>
      </c>
      <c r="D62" s="16">
        <v>5</v>
      </c>
      <c r="E62" s="16">
        <f t="shared" si="10"/>
        <v>2.0699999999999998</v>
      </c>
      <c r="F62" s="18" t="s">
        <v>14</v>
      </c>
      <c r="G62" s="227">
        <v>1403.5709999999999</v>
      </c>
      <c r="H62" s="160">
        <v>678.05362318840582</v>
      </c>
      <c r="I62" s="205">
        <v>37700</v>
      </c>
      <c r="J62" s="167">
        <v>1593.444</v>
      </c>
      <c r="K62" s="160">
        <v>769.77971014492755</v>
      </c>
      <c r="L62" s="168">
        <v>42800</v>
      </c>
      <c r="N62"/>
    </row>
    <row r="63" spans="1:14" ht="14.4" customHeight="1" x14ac:dyDescent="0.3">
      <c r="A63" s="542"/>
      <c r="B63" s="513"/>
      <c r="C63" s="145">
        <v>4000</v>
      </c>
      <c r="D63" s="16">
        <v>5</v>
      </c>
      <c r="E63" s="16">
        <f t="shared" si="10"/>
        <v>2.7600000000000002</v>
      </c>
      <c r="F63" s="18" t="s">
        <v>14</v>
      </c>
      <c r="G63" s="227">
        <v>1871.4279999999999</v>
      </c>
      <c r="H63" s="160">
        <v>678.05362318840571</v>
      </c>
      <c r="I63" s="205">
        <v>37700</v>
      </c>
      <c r="J63" s="167">
        <v>2124.5919999999996</v>
      </c>
      <c r="K63" s="160">
        <v>769.77971014492732</v>
      </c>
      <c r="L63" s="168">
        <v>42800</v>
      </c>
      <c r="N63"/>
    </row>
    <row r="64" spans="1:14" ht="14.4" customHeight="1" x14ac:dyDescent="0.3">
      <c r="A64" s="542"/>
      <c r="B64" s="513"/>
      <c r="C64" s="145">
        <v>5000</v>
      </c>
      <c r="D64" s="16">
        <v>5</v>
      </c>
      <c r="E64" s="16">
        <f t="shared" si="10"/>
        <v>3.4499999999999997</v>
      </c>
      <c r="F64" s="18" t="s">
        <v>14</v>
      </c>
      <c r="G64" s="227">
        <v>2271.0299999999997</v>
      </c>
      <c r="H64" s="160">
        <v>658.26956521739123</v>
      </c>
      <c r="I64" s="205">
        <v>36600</v>
      </c>
      <c r="J64" s="167">
        <v>2575.0749999999998</v>
      </c>
      <c r="K64" s="160">
        <v>746.39855072463763</v>
      </c>
      <c r="L64" s="168">
        <v>41500</v>
      </c>
      <c r="N64"/>
    </row>
    <row r="65" spans="1:14" ht="14.4" customHeight="1" x14ac:dyDescent="0.3">
      <c r="A65" s="542"/>
      <c r="B65" s="513"/>
      <c r="C65" s="145">
        <v>6000</v>
      </c>
      <c r="D65" s="16">
        <v>5</v>
      </c>
      <c r="E65" s="16">
        <f t="shared" si="10"/>
        <v>4.1399999999999997</v>
      </c>
      <c r="F65" s="18" t="s">
        <v>14</v>
      </c>
      <c r="G65" s="227">
        <v>3090.09</v>
      </c>
      <c r="H65" s="160">
        <v>746.39855072463774</v>
      </c>
      <c r="I65" s="205">
        <v>41500</v>
      </c>
      <c r="J65" s="167">
        <v>3514.5119999999997</v>
      </c>
      <c r="K65" s="160">
        <v>848.91594202898546</v>
      </c>
      <c r="L65" s="168">
        <v>47200</v>
      </c>
      <c r="N65"/>
    </row>
    <row r="66" spans="1:14" ht="14.4" customHeight="1" x14ac:dyDescent="0.3">
      <c r="A66" s="542"/>
      <c r="B66" s="513"/>
      <c r="C66" s="224">
        <v>2000</v>
      </c>
      <c r="D66" s="13">
        <v>5</v>
      </c>
      <c r="E66" s="13">
        <f t="shared" si="10"/>
        <v>1.3800000000000001</v>
      </c>
      <c r="F66" s="14" t="s">
        <v>23</v>
      </c>
      <c r="G66" s="228">
        <v>471.58</v>
      </c>
      <c r="H66" s="153">
        <v>341.72463768115938</v>
      </c>
      <c r="I66" s="217">
        <v>19000</v>
      </c>
      <c r="J66" s="220">
        <v>533.63</v>
      </c>
      <c r="K66" s="153">
        <v>386.68840579710144</v>
      </c>
      <c r="L66" s="178">
        <v>21500</v>
      </c>
      <c r="N66"/>
    </row>
    <row r="67" spans="1:14" ht="14.4" customHeight="1" x14ac:dyDescent="0.3">
      <c r="A67" s="542"/>
      <c r="B67" s="513"/>
      <c r="C67" s="224">
        <v>2500</v>
      </c>
      <c r="D67" s="13">
        <v>5</v>
      </c>
      <c r="E67" s="13">
        <f t="shared" si="10"/>
        <v>1.7249999999999999</v>
      </c>
      <c r="F67" s="14" t="s">
        <v>23</v>
      </c>
      <c r="G67" s="228">
        <v>589.47499999999991</v>
      </c>
      <c r="H67" s="153">
        <v>341.72463768115938</v>
      </c>
      <c r="I67" s="217">
        <v>19000</v>
      </c>
      <c r="J67" s="220">
        <v>667.03749999999991</v>
      </c>
      <c r="K67" s="153">
        <v>386.68840579710144</v>
      </c>
      <c r="L67" s="178">
        <v>21500</v>
      </c>
      <c r="N67"/>
    </row>
    <row r="68" spans="1:14" ht="14.4" customHeight="1" x14ac:dyDescent="0.3">
      <c r="A68" s="542"/>
      <c r="B68" s="513"/>
      <c r="C68" s="224">
        <v>3000</v>
      </c>
      <c r="D68" s="13">
        <v>5</v>
      </c>
      <c r="E68" s="13">
        <f t="shared" si="10"/>
        <v>2.0699999999999998</v>
      </c>
      <c r="F68" s="14" t="s">
        <v>23</v>
      </c>
      <c r="G68" s="228">
        <v>789.27599999999995</v>
      </c>
      <c r="H68" s="153">
        <v>381.29275362318839</v>
      </c>
      <c r="I68" s="217">
        <v>21200</v>
      </c>
      <c r="J68" s="220">
        <v>893.52</v>
      </c>
      <c r="K68" s="153">
        <v>431.6521739130435</v>
      </c>
      <c r="L68" s="178">
        <v>24000</v>
      </c>
      <c r="N68"/>
    </row>
    <row r="69" spans="1:14" ht="14.4" customHeight="1" x14ac:dyDescent="0.3">
      <c r="A69" s="542"/>
      <c r="B69" s="513"/>
      <c r="C69" s="224">
        <v>4000</v>
      </c>
      <c r="D69" s="13">
        <v>5</v>
      </c>
      <c r="E69" s="13">
        <f t="shared" si="10"/>
        <v>2.7600000000000002</v>
      </c>
      <c r="F69" s="14" t="s">
        <v>23</v>
      </c>
      <c r="G69" s="228">
        <v>1052.3679999999999</v>
      </c>
      <c r="H69" s="153">
        <v>381.29275362318833</v>
      </c>
      <c r="I69" s="217">
        <v>21200</v>
      </c>
      <c r="J69" s="220">
        <v>1191.3599999999999</v>
      </c>
      <c r="K69" s="153">
        <v>431.65217391304338</v>
      </c>
      <c r="L69" s="178">
        <v>24000</v>
      </c>
      <c r="N69"/>
    </row>
    <row r="70" spans="1:14" ht="14.4" customHeight="1" x14ac:dyDescent="0.3">
      <c r="A70" s="542"/>
      <c r="B70" s="513"/>
      <c r="C70" s="224">
        <v>5000</v>
      </c>
      <c r="D70" s="13">
        <v>5</v>
      </c>
      <c r="E70" s="13">
        <f t="shared" si="10"/>
        <v>3.4499999999999997</v>
      </c>
      <c r="F70" s="14" t="s">
        <v>23</v>
      </c>
      <c r="G70" s="228">
        <v>1315.4599999999998</v>
      </c>
      <c r="H70" s="153">
        <v>381.29275362318839</v>
      </c>
      <c r="I70" s="217">
        <v>21200</v>
      </c>
      <c r="J70" s="220">
        <v>1489.1999999999998</v>
      </c>
      <c r="K70" s="153">
        <v>431.65217391304344</v>
      </c>
      <c r="L70" s="178">
        <v>24000</v>
      </c>
      <c r="N70"/>
    </row>
    <row r="71" spans="1:14" ht="15" customHeight="1" thickBot="1" x14ac:dyDescent="0.35">
      <c r="A71" s="542"/>
      <c r="B71" s="514"/>
      <c r="C71" s="225">
        <v>6000</v>
      </c>
      <c r="D71" s="179">
        <v>5</v>
      </c>
      <c r="E71" s="179">
        <f>138*C71/1000000*D71</f>
        <v>4.1399999999999997</v>
      </c>
      <c r="F71" s="15" t="s">
        <v>23</v>
      </c>
      <c r="G71" s="230">
        <v>1660.4579999999999</v>
      </c>
      <c r="H71" s="181">
        <v>401.07681159420292</v>
      </c>
      <c r="I71" s="219">
        <v>22300</v>
      </c>
      <c r="J71" s="222">
        <v>1883.838</v>
      </c>
      <c r="K71" s="181">
        <v>455.03333333333336</v>
      </c>
      <c r="L71" s="182">
        <v>25300</v>
      </c>
      <c r="N71"/>
    </row>
    <row r="72" spans="1:14" ht="14.4" customHeight="1" x14ac:dyDescent="0.3">
      <c r="A72" s="542"/>
      <c r="B72" s="512" t="s">
        <v>253</v>
      </c>
      <c r="C72" s="223">
        <v>3000</v>
      </c>
      <c r="D72" s="192">
        <v>4</v>
      </c>
      <c r="E72" s="58">
        <f>188*C72/1000000*D72</f>
        <v>2.2559999999999998</v>
      </c>
      <c r="F72" s="17" t="s">
        <v>14</v>
      </c>
      <c r="G72" s="458">
        <v>1952</v>
      </c>
      <c r="H72" s="162">
        <v>865</v>
      </c>
      <c r="I72" s="218">
        <v>41500</v>
      </c>
      <c r="J72" s="221">
        <v>2220</v>
      </c>
      <c r="K72" s="162">
        <v>984</v>
      </c>
      <c r="L72" s="461">
        <v>47200</v>
      </c>
      <c r="N72"/>
    </row>
    <row r="73" spans="1:14" ht="14.4" customHeight="1" x14ac:dyDescent="0.3">
      <c r="A73" s="542"/>
      <c r="B73" s="513"/>
      <c r="C73" s="145">
        <v>6000</v>
      </c>
      <c r="D73" s="161">
        <v>4</v>
      </c>
      <c r="E73" s="16">
        <f>188*C73/1000000*D73</f>
        <v>4.5119999999999996</v>
      </c>
      <c r="F73" s="18" t="s">
        <v>14</v>
      </c>
      <c r="G73" s="227">
        <v>3904</v>
      </c>
      <c r="H73" s="160">
        <v>865</v>
      </c>
      <c r="I73" s="205">
        <v>41500</v>
      </c>
      <c r="J73" s="167">
        <v>4441</v>
      </c>
      <c r="K73" s="160">
        <v>984</v>
      </c>
      <c r="L73" s="451">
        <v>47200</v>
      </c>
      <c r="N73"/>
    </row>
    <row r="74" spans="1:14" ht="15" customHeight="1" thickBot="1" x14ac:dyDescent="0.35">
      <c r="A74" s="543"/>
      <c r="B74" s="514"/>
      <c r="C74" s="225">
        <v>6000</v>
      </c>
      <c r="D74" s="30">
        <v>4</v>
      </c>
      <c r="E74" s="179">
        <f>188*C74/1000000*D74</f>
        <v>4.5119999999999996</v>
      </c>
      <c r="F74" s="15" t="s">
        <v>23</v>
      </c>
      <c r="G74" s="230">
        <v>2098</v>
      </c>
      <c r="H74" s="181">
        <v>465</v>
      </c>
      <c r="I74" s="219">
        <v>22300</v>
      </c>
      <c r="J74" s="222">
        <v>2380</v>
      </c>
      <c r="K74" s="181">
        <v>528</v>
      </c>
      <c r="L74" s="182">
        <v>25300</v>
      </c>
      <c r="N74"/>
    </row>
    <row r="75" spans="1:14" x14ac:dyDescent="0.3">
      <c r="A75" s="521" t="s">
        <v>25</v>
      </c>
      <c r="B75" s="512" t="s">
        <v>26</v>
      </c>
      <c r="C75" s="223">
        <v>2000</v>
      </c>
      <c r="D75" s="58">
        <v>3</v>
      </c>
      <c r="E75" s="58">
        <f>113*C75/1000000*D75</f>
        <v>0.67800000000000005</v>
      </c>
      <c r="F75" s="17" t="s">
        <v>14</v>
      </c>
      <c r="G75" s="229">
        <v>912.14639999999997</v>
      </c>
      <c r="H75" s="162">
        <v>1345.3486725663715</v>
      </c>
      <c r="I75" s="218">
        <v>34900</v>
      </c>
      <c r="J75" s="221">
        <v>1037.5991999999999</v>
      </c>
      <c r="K75" s="162">
        <v>1530.3823008849554</v>
      </c>
      <c r="L75" s="188">
        <v>39700</v>
      </c>
      <c r="N75" s="460">
        <f t="shared" ref="N75:N84" si="11">0.036*0.121*C75/1000*D75</f>
        <v>2.6136E-2</v>
      </c>
    </row>
    <row r="76" spans="1:14" x14ac:dyDescent="0.3">
      <c r="A76" s="522"/>
      <c r="B76" s="513"/>
      <c r="C76" s="145">
        <v>3000</v>
      </c>
      <c r="D76" s="16">
        <v>3</v>
      </c>
      <c r="E76" s="16">
        <f t="shared" ref="E76:E84" si="12">113*C76/1000000*D76</f>
        <v>1.0170000000000001</v>
      </c>
      <c r="F76" s="18" t="s">
        <v>14</v>
      </c>
      <c r="G76" s="227">
        <v>1454.4684000000002</v>
      </c>
      <c r="H76" s="160">
        <v>1430.1557522123894</v>
      </c>
      <c r="I76" s="205">
        <v>37100</v>
      </c>
      <c r="J76" s="167">
        <v>1654.4088000000002</v>
      </c>
      <c r="K76" s="160">
        <v>1626.7539823008849</v>
      </c>
      <c r="L76" s="168">
        <v>42200</v>
      </c>
      <c r="N76" s="460">
        <f t="shared" si="11"/>
        <v>3.9204000000000003E-2</v>
      </c>
    </row>
    <row r="77" spans="1:14" x14ac:dyDescent="0.3">
      <c r="A77" s="522"/>
      <c r="B77" s="513"/>
      <c r="C77" s="145">
        <v>4000</v>
      </c>
      <c r="D77" s="16">
        <v>3</v>
      </c>
      <c r="E77" s="16">
        <f t="shared" si="12"/>
        <v>1.3560000000000001</v>
      </c>
      <c r="F77" s="18" t="s">
        <v>14</v>
      </c>
      <c r="G77" s="227">
        <v>1939.2911999999999</v>
      </c>
      <c r="H77" s="160">
        <v>1430.1557522123892</v>
      </c>
      <c r="I77" s="205">
        <v>37100</v>
      </c>
      <c r="J77" s="167">
        <v>2205.8784000000001</v>
      </c>
      <c r="K77" s="160">
        <v>1626.7539823008849</v>
      </c>
      <c r="L77" s="168">
        <v>42200</v>
      </c>
      <c r="N77" s="460">
        <f t="shared" si="11"/>
        <v>5.2271999999999999E-2</v>
      </c>
    </row>
    <row r="78" spans="1:14" x14ac:dyDescent="0.3">
      <c r="A78" s="522"/>
      <c r="B78" s="513"/>
      <c r="C78" s="145">
        <v>5000</v>
      </c>
      <c r="D78" s="16">
        <v>3</v>
      </c>
      <c r="E78" s="16">
        <f t="shared" si="12"/>
        <v>1.6949999999999998</v>
      </c>
      <c r="F78" s="18" t="s">
        <v>14</v>
      </c>
      <c r="G78" s="227">
        <v>2273.8320000000003</v>
      </c>
      <c r="H78" s="160">
        <v>1341.4938053097349</v>
      </c>
      <c r="I78" s="205">
        <v>34800</v>
      </c>
      <c r="J78" s="167">
        <v>2593.9980000000005</v>
      </c>
      <c r="K78" s="160">
        <v>1530.3823008849563</v>
      </c>
      <c r="L78" s="168">
        <v>39700</v>
      </c>
      <c r="N78" s="460">
        <f t="shared" si="11"/>
        <v>6.5339999999999995E-2</v>
      </c>
    </row>
    <row r="79" spans="1:14" x14ac:dyDescent="0.3">
      <c r="A79" s="522"/>
      <c r="B79" s="513"/>
      <c r="C79" s="145">
        <v>6000</v>
      </c>
      <c r="D79" s="16">
        <v>3</v>
      </c>
      <c r="E79" s="16">
        <f t="shared" si="12"/>
        <v>2.0340000000000003</v>
      </c>
      <c r="F79" s="18" t="s">
        <v>14</v>
      </c>
      <c r="G79" s="227">
        <v>2908.9368000000004</v>
      </c>
      <c r="H79" s="160">
        <v>1430.1557522123894</v>
      </c>
      <c r="I79" s="205">
        <v>37100</v>
      </c>
      <c r="J79" s="167">
        <v>3308.8176000000003</v>
      </c>
      <c r="K79" s="160">
        <v>1626.7539823008849</v>
      </c>
      <c r="L79" s="168">
        <v>42200</v>
      </c>
      <c r="N79" s="460">
        <f t="shared" si="11"/>
        <v>7.8408000000000005E-2</v>
      </c>
    </row>
    <row r="80" spans="1:14" x14ac:dyDescent="0.3">
      <c r="A80" s="522"/>
      <c r="B80" s="513"/>
      <c r="C80" s="224">
        <v>2000</v>
      </c>
      <c r="D80" s="13">
        <v>3</v>
      </c>
      <c r="E80" s="13">
        <f t="shared" si="12"/>
        <v>0.67800000000000005</v>
      </c>
      <c r="F80" s="14" t="s">
        <v>23</v>
      </c>
      <c r="G80" s="228">
        <v>522.72</v>
      </c>
      <c r="H80" s="153">
        <v>770.97345132743362</v>
      </c>
      <c r="I80" s="217">
        <v>20000</v>
      </c>
      <c r="J80" s="220">
        <f>N80*L80</f>
        <v>614.19600000000003</v>
      </c>
      <c r="K80" s="153">
        <f>J80/E80</f>
        <v>905.89380530973449</v>
      </c>
      <c r="L80" s="178">
        <v>23500</v>
      </c>
      <c r="N80" s="460">
        <f t="shared" si="11"/>
        <v>2.6136E-2</v>
      </c>
    </row>
    <row r="81" spans="1:14" x14ac:dyDescent="0.3">
      <c r="A81" s="522"/>
      <c r="B81" s="513"/>
      <c r="C81" s="224">
        <v>3000</v>
      </c>
      <c r="D81" s="13">
        <v>3</v>
      </c>
      <c r="E81" s="13">
        <f t="shared" si="12"/>
        <v>1.0170000000000001</v>
      </c>
      <c r="F81" s="14" t="s">
        <v>23</v>
      </c>
      <c r="G81" s="228">
        <v>784.08</v>
      </c>
      <c r="H81" s="153">
        <v>770.97345132743362</v>
      </c>
      <c r="I81" s="217">
        <v>20000</v>
      </c>
      <c r="J81" s="220">
        <f>N81*L81</f>
        <v>921.2940000000001</v>
      </c>
      <c r="K81" s="153">
        <f t="shared" ref="K81:K83" si="13">J81/E81</f>
        <v>905.89380530973449</v>
      </c>
      <c r="L81" s="178">
        <v>23500</v>
      </c>
      <c r="N81" s="460">
        <f t="shared" si="11"/>
        <v>3.9204000000000003E-2</v>
      </c>
    </row>
    <row r="82" spans="1:14" x14ac:dyDescent="0.3">
      <c r="A82" s="522"/>
      <c r="B82" s="513"/>
      <c r="C82" s="224">
        <v>4000</v>
      </c>
      <c r="D82" s="13">
        <v>3</v>
      </c>
      <c r="E82" s="13">
        <f t="shared" si="12"/>
        <v>1.3560000000000001</v>
      </c>
      <c r="F82" s="14" t="s">
        <v>23</v>
      </c>
      <c r="G82" s="228">
        <v>1045.44</v>
      </c>
      <c r="H82" s="153">
        <v>770.97345132743362</v>
      </c>
      <c r="I82" s="217">
        <v>20000</v>
      </c>
      <c r="J82" s="220">
        <f>N82*L82</f>
        <v>1228.3920000000001</v>
      </c>
      <c r="K82" s="153">
        <f t="shared" si="13"/>
        <v>905.89380530973449</v>
      </c>
      <c r="L82" s="178">
        <v>23500</v>
      </c>
      <c r="N82" s="460">
        <f t="shared" si="11"/>
        <v>5.2271999999999999E-2</v>
      </c>
    </row>
    <row r="83" spans="1:14" x14ac:dyDescent="0.3">
      <c r="A83" s="522"/>
      <c r="B83" s="513"/>
      <c r="C83" s="224">
        <v>5000</v>
      </c>
      <c r="D83" s="13">
        <v>3</v>
      </c>
      <c r="E83" s="13">
        <f t="shared" si="12"/>
        <v>1.6949999999999998</v>
      </c>
      <c r="F83" s="14" t="s">
        <v>23</v>
      </c>
      <c r="G83" s="228">
        <v>1306.8000000000002</v>
      </c>
      <c r="H83" s="153">
        <v>770.97345132743385</v>
      </c>
      <c r="I83" s="217">
        <v>20000</v>
      </c>
      <c r="J83" s="220">
        <f>N83*L83</f>
        <v>1535.4899999999998</v>
      </c>
      <c r="K83" s="153">
        <f t="shared" si="13"/>
        <v>905.89380530973449</v>
      </c>
      <c r="L83" s="178">
        <v>23500</v>
      </c>
      <c r="N83" s="460">
        <f t="shared" si="11"/>
        <v>6.5339999999999995E-2</v>
      </c>
    </row>
    <row r="84" spans="1:14" ht="15" thickBot="1" x14ac:dyDescent="0.35">
      <c r="A84" s="523"/>
      <c r="B84" s="514"/>
      <c r="C84" s="225">
        <v>6000</v>
      </c>
      <c r="D84" s="179">
        <v>3</v>
      </c>
      <c r="E84" s="179">
        <f t="shared" si="12"/>
        <v>2.0340000000000003</v>
      </c>
      <c r="F84" s="15" t="s">
        <v>23</v>
      </c>
      <c r="G84" s="230">
        <v>1701.4536000000001</v>
      </c>
      <c r="H84" s="181">
        <v>836.50619469026537</v>
      </c>
      <c r="I84" s="219">
        <v>21700</v>
      </c>
      <c r="J84" s="220">
        <f>N84*L84</f>
        <v>1936.6776000000002</v>
      </c>
      <c r="K84" s="153">
        <f>J84/E84</f>
        <v>952.15221238938057</v>
      </c>
      <c r="L84" s="182">
        <v>24700</v>
      </c>
      <c r="N84" s="460">
        <f t="shared" si="11"/>
        <v>7.8408000000000005E-2</v>
      </c>
    </row>
    <row r="85" spans="1:14" ht="25.2" customHeight="1" x14ac:dyDescent="0.3">
      <c r="A85" s="500" t="s">
        <v>0</v>
      </c>
      <c r="B85" s="515" t="s">
        <v>12</v>
      </c>
      <c r="C85" s="528" t="s">
        <v>1</v>
      </c>
      <c r="D85" s="534" t="s">
        <v>4</v>
      </c>
      <c r="E85" s="534"/>
      <c r="F85" s="502" t="s">
        <v>7</v>
      </c>
      <c r="G85" s="508" t="s">
        <v>2</v>
      </c>
      <c r="H85" s="508"/>
      <c r="I85" s="508"/>
      <c r="J85" s="530" t="s">
        <v>3</v>
      </c>
      <c r="K85" s="531"/>
      <c r="L85" s="532"/>
      <c r="N85" s="460"/>
    </row>
    <row r="86" spans="1:14" ht="33" customHeight="1" thickBot="1" x14ac:dyDescent="0.35">
      <c r="A86" s="501"/>
      <c r="B86" s="540"/>
      <c r="C86" s="553"/>
      <c r="D86" s="423" t="s">
        <v>5</v>
      </c>
      <c r="E86" s="423" t="s">
        <v>6</v>
      </c>
      <c r="F86" s="503"/>
      <c r="G86" s="418" t="s">
        <v>8</v>
      </c>
      <c r="H86" s="424" t="s">
        <v>24</v>
      </c>
      <c r="I86" s="264" t="s">
        <v>9</v>
      </c>
      <c r="J86" s="425" t="s">
        <v>8</v>
      </c>
      <c r="K86" s="426" t="s">
        <v>24</v>
      </c>
      <c r="L86" s="9" t="s">
        <v>9</v>
      </c>
      <c r="N86" s="460"/>
    </row>
    <row r="87" spans="1:14" x14ac:dyDescent="0.3">
      <c r="A87" s="536" t="s">
        <v>32</v>
      </c>
      <c r="B87" s="509" t="s">
        <v>28</v>
      </c>
      <c r="C87" s="249">
        <v>2000</v>
      </c>
      <c r="D87" s="196">
        <v>5</v>
      </c>
      <c r="E87" s="196">
        <f>96*C87/1000000*D87</f>
        <v>0.96</v>
      </c>
      <c r="F87" s="250" t="s">
        <v>14</v>
      </c>
      <c r="G87" s="416">
        <v>569.5680000000001</v>
      </c>
      <c r="H87" s="252">
        <v>593.30000000000007</v>
      </c>
      <c r="I87" s="253">
        <v>34900</v>
      </c>
      <c r="J87" s="254">
        <f t="shared" ref="J87:J118" si="14">N87*L87</f>
        <v>669.12</v>
      </c>
      <c r="K87" s="252">
        <f>J87/E87</f>
        <v>697</v>
      </c>
      <c r="L87" s="206">
        <v>41000</v>
      </c>
      <c r="N87" s="460">
        <f t="shared" ref="N87:N98" si="15">0.017*0.096*C87/1000*D87</f>
        <v>1.6320000000000001E-2</v>
      </c>
    </row>
    <row r="88" spans="1:14" x14ac:dyDescent="0.3">
      <c r="A88" s="536"/>
      <c r="B88" s="510"/>
      <c r="C88" s="145">
        <v>2500</v>
      </c>
      <c r="D88" s="16">
        <v>5</v>
      </c>
      <c r="E88" s="16">
        <f t="shared" ref="E88:E98" si="16">96*C88/1000000*D88</f>
        <v>1.2</v>
      </c>
      <c r="F88" s="18" t="s">
        <v>14</v>
      </c>
      <c r="G88" s="227">
        <v>724.2</v>
      </c>
      <c r="H88" s="160">
        <v>603.50000000000011</v>
      </c>
      <c r="I88" s="205">
        <v>35500</v>
      </c>
      <c r="J88" s="254">
        <f t="shared" si="14"/>
        <v>836.40000000000009</v>
      </c>
      <c r="K88" s="252">
        <f t="shared" ref="K88:K151" si="17">J88/E88</f>
        <v>697.00000000000011</v>
      </c>
      <c r="L88" s="206">
        <v>41000</v>
      </c>
      <c r="N88" s="460">
        <f t="shared" si="15"/>
        <v>2.0400000000000001E-2</v>
      </c>
    </row>
    <row r="89" spans="1:14" x14ac:dyDescent="0.3">
      <c r="A89" s="536"/>
      <c r="B89" s="510"/>
      <c r="C89" s="145">
        <v>3000</v>
      </c>
      <c r="D89" s="16">
        <v>5</v>
      </c>
      <c r="E89" s="16">
        <f t="shared" si="16"/>
        <v>1.44</v>
      </c>
      <c r="F89" s="18" t="s">
        <v>14</v>
      </c>
      <c r="G89" s="227">
        <v>869.04000000000008</v>
      </c>
      <c r="H89" s="160">
        <v>603.50000000000011</v>
      </c>
      <c r="I89" s="205">
        <v>35500</v>
      </c>
      <c r="J89" s="254">
        <f t="shared" si="14"/>
        <v>1040.4000000000003</v>
      </c>
      <c r="K89" s="252">
        <f t="shared" si="17"/>
        <v>722.50000000000023</v>
      </c>
      <c r="L89" s="168">
        <v>42500</v>
      </c>
      <c r="N89" s="460">
        <f t="shared" si="15"/>
        <v>2.4480000000000005E-2</v>
      </c>
    </row>
    <row r="90" spans="1:14" x14ac:dyDescent="0.3">
      <c r="A90" s="536"/>
      <c r="B90" s="510"/>
      <c r="C90" s="145">
        <v>4000</v>
      </c>
      <c r="D90" s="16">
        <v>5</v>
      </c>
      <c r="E90" s="16">
        <f t="shared" si="16"/>
        <v>1.92</v>
      </c>
      <c r="F90" s="18" t="s">
        <v>14</v>
      </c>
      <c r="G90" s="227">
        <v>1175.0400000000002</v>
      </c>
      <c r="H90" s="160">
        <v>612.00000000000011</v>
      </c>
      <c r="I90" s="205">
        <v>36000</v>
      </c>
      <c r="J90" s="254">
        <f t="shared" si="14"/>
        <v>1387.2</v>
      </c>
      <c r="K90" s="252">
        <f t="shared" si="17"/>
        <v>722.5</v>
      </c>
      <c r="L90" s="168">
        <v>42500</v>
      </c>
      <c r="N90" s="460">
        <f t="shared" si="15"/>
        <v>3.2640000000000002E-2</v>
      </c>
    </row>
    <row r="91" spans="1:14" x14ac:dyDescent="0.3">
      <c r="A91" s="536"/>
      <c r="B91" s="510"/>
      <c r="C91" s="145">
        <v>5000</v>
      </c>
      <c r="D91" s="16">
        <v>5</v>
      </c>
      <c r="E91" s="16">
        <f t="shared" si="16"/>
        <v>2.4</v>
      </c>
      <c r="F91" s="18" t="s">
        <v>14</v>
      </c>
      <c r="G91" s="227">
        <v>1423.92</v>
      </c>
      <c r="H91" s="160">
        <v>593.30000000000007</v>
      </c>
      <c r="I91" s="205">
        <v>34900</v>
      </c>
      <c r="J91" s="254">
        <f t="shared" si="14"/>
        <v>1672.8000000000002</v>
      </c>
      <c r="K91" s="252">
        <f t="shared" si="17"/>
        <v>697.00000000000011</v>
      </c>
      <c r="L91" s="168">
        <v>41000</v>
      </c>
      <c r="N91" s="460">
        <f t="shared" si="15"/>
        <v>4.0800000000000003E-2</v>
      </c>
    </row>
    <row r="92" spans="1:14" ht="15" thickBot="1" x14ac:dyDescent="0.35">
      <c r="A92" s="536"/>
      <c r="B92" s="510"/>
      <c r="C92" s="435">
        <v>6000</v>
      </c>
      <c r="D92" s="332">
        <v>5</v>
      </c>
      <c r="E92" s="332">
        <f t="shared" si="16"/>
        <v>2.88</v>
      </c>
      <c r="F92" s="436" t="s">
        <v>14</v>
      </c>
      <c r="G92" s="337">
        <v>1762.5600000000002</v>
      </c>
      <c r="H92" s="335">
        <v>612.00000000000011</v>
      </c>
      <c r="I92" s="437">
        <v>36000</v>
      </c>
      <c r="J92" s="439">
        <f t="shared" si="14"/>
        <v>2154.2400000000002</v>
      </c>
      <c r="K92" s="440">
        <f t="shared" si="17"/>
        <v>748.00000000000011</v>
      </c>
      <c r="L92" s="336">
        <v>44000</v>
      </c>
      <c r="N92" s="460">
        <f t="shared" si="15"/>
        <v>4.896000000000001E-2</v>
      </c>
    </row>
    <row r="93" spans="1:14" x14ac:dyDescent="0.3">
      <c r="A93" s="536"/>
      <c r="B93" s="510"/>
      <c r="C93" s="445">
        <v>2000</v>
      </c>
      <c r="D93" s="446">
        <v>5</v>
      </c>
      <c r="E93" s="446">
        <f t="shared" si="16"/>
        <v>0.96</v>
      </c>
      <c r="F93" s="447" t="s">
        <v>23</v>
      </c>
      <c r="G93" s="448">
        <v>354.14400000000001</v>
      </c>
      <c r="H93" s="449">
        <v>368.90000000000003</v>
      </c>
      <c r="I93" s="450">
        <v>21700</v>
      </c>
      <c r="J93" s="303">
        <f t="shared" si="14"/>
        <v>435.74400000000003</v>
      </c>
      <c r="K93" s="428">
        <f t="shared" si="17"/>
        <v>453.90000000000003</v>
      </c>
      <c r="L93" s="237">
        <v>26700</v>
      </c>
      <c r="N93" s="460">
        <f t="shared" si="15"/>
        <v>1.6320000000000001E-2</v>
      </c>
    </row>
    <row r="94" spans="1:14" x14ac:dyDescent="0.3">
      <c r="A94" s="536"/>
      <c r="B94" s="510"/>
      <c r="C94" s="231">
        <v>2500</v>
      </c>
      <c r="D94" s="232">
        <v>5</v>
      </c>
      <c r="E94" s="232">
        <f t="shared" si="16"/>
        <v>1.2</v>
      </c>
      <c r="F94" s="233" t="s">
        <v>23</v>
      </c>
      <c r="G94" s="234">
        <v>442.65960000000001</v>
      </c>
      <c r="H94" s="235">
        <v>368.88300000000004</v>
      </c>
      <c r="I94" s="236">
        <v>21700</v>
      </c>
      <c r="J94" s="307">
        <f t="shared" si="14"/>
        <v>544.68000000000006</v>
      </c>
      <c r="K94" s="187">
        <f t="shared" si="17"/>
        <v>453.90000000000009</v>
      </c>
      <c r="L94" s="238">
        <v>26700</v>
      </c>
      <c r="N94" s="460">
        <f t="shared" si="15"/>
        <v>2.0400000000000001E-2</v>
      </c>
    </row>
    <row r="95" spans="1:14" x14ac:dyDescent="0.3">
      <c r="A95" s="536"/>
      <c r="B95" s="510"/>
      <c r="C95" s="231">
        <v>3000</v>
      </c>
      <c r="D95" s="232">
        <v>5</v>
      </c>
      <c r="E95" s="232">
        <f t="shared" si="16"/>
        <v>1.44</v>
      </c>
      <c r="F95" s="233" t="s">
        <v>23</v>
      </c>
      <c r="G95" s="234">
        <v>531.21600000000001</v>
      </c>
      <c r="H95" s="235">
        <v>368.90000000000003</v>
      </c>
      <c r="I95" s="236">
        <v>21700</v>
      </c>
      <c r="J95" s="307">
        <f t="shared" si="14"/>
        <v>653.6160000000001</v>
      </c>
      <c r="K95" s="187">
        <f t="shared" si="17"/>
        <v>453.90000000000009</v>
      </c>
      <c r="L95" s="238">
        <v>26700</v>
      </c>
      <c r="N95" s="460">
        <f t="shared" si="15"/>
        <v>2.4480000000000005E-2</v>
      </c>
    </row>
    <row r="96" spans="1:14" x14ac:dyDescent="0.3">
      <c r="A96" s="536"/>
      <c r="B96" s="510"/>
      <c r="C96" s="231">
        <v>4000</v>
      </c>
      <c r="D96" s="232">
        <v>5</v>
      </c>
      <c r="E96" s="232">
        <f t="shared" si="16"/>
        <v>1.92</v>
      </c>
      <c r="F96" s="233" t="s">
        <v>23</v>
      </c>
      <c r="G96" s="234">
        <v>708.28800000000001</v>
      </c>
      <c r="H96" s="235">
        <v>368.90000000000003</v>
      </c>
      <c r="I96" s="236">
        <v>21700</v>
      </c>
      <c r="J96" s="307">
        <f t="shared" si="14"/>
        <v>871.48800000000006</v>
      </c>
      <c r="K96" s="187">
        <f t="shared" si="17"/>
        <v>453.90000000000003</v>
      </c>
      <c r="L96" s="238">
        <v>26700</v>
      </c>
      <c r="N96" s="460">
        <f t="shared" si="15"/>
        <v>3.2640000000000002E-2</v>
      </c>
    </row>
    <row r="97" spans="1:14" x14ac:dyDescent="0.3">
      <c r="A97" s="536"/>
      <c r="B97" s="510"/>
      <c r="C97" s="231">
        <v>5000</v>
      </c>
      <c r="D97" s="232">
        <v>5</v>
      </c>
      <c r="E97" s="232">
        <f t="shared" si="16"/>
        <v>2.4</v>
      </c>
      <c r="F97" s="233" t="s">
        <v>23</v>
      </c>
      <c r="G97" s="234">
        <v>885.36</v>
      </c>
      <c r="H97" s="235">
        <v>368.90000000000003</v>
      </c>
      <c r="I97" s="236">
        <v>21700</v>
      </c>
      <c r="J97" s="307">
        <f t="shared" si="14"/>
        <v>1089.3600000000001</v>
      </c>
      <c r="K97" s="187">
        <f t="shared" si="17"/>
        <v>453.90000000000009</v>
      </c>
      <c r="L97" s="238">
        <v>26700</v>
      </c>
      <c r="N97" s="460">
        <f t="shared" si="15"/>
        <v>4.0800000000000003E-2</v>
      </c>
    </row>
    <row r="98" spans="1:14" ht="15" thickBot="1" x14ac:dyDescent="0.35">
      <c r="A98" s="537"/>
      <c r="B98" s="524"/>
      <c r="C98" s="269">
        <v>6000</v>
      </c>
      <c r="D98" s="280">
        <v>5</v>
      </c>
      <c r="E98" s="280">
        <f t="shared" si="16"/>
        <v>2.88</v>
      </c>
      <c r="F98" s="270" t="s">
        <v>23</v>
      </c>
      <c r="G98" s="281">
        <v>1062.432</v>
      </c>
      <c r="H98" s="282">
        <v>368.90000000000003</v>
      </c>
      <c r="I98" s="271">
        <v>21700</v>
      </c>
      <c r="J98" s="441">
        <f t="shared" si="14"/>
        <v>1307.2320000000002</v>
      </c>
      <c r="K98" s="442">
        <f t="shared" si="17"/>
        <v>453.90000000000009</v>
      </c>
      <c r="L98" s="239">
        <v>26700</v>
      </c>
      <c r="N98" s="460">
        <f t="shared" si="15"/>
        <v>4.896000000000001E-2</v>
      </c>
    </row>
    <row r="99" spans="1:14" x14ac:dyDescent="0.3">
      <c r="A99" s="538" t="s">
        <v>27</v>
      </c>
      <c r="B99" s="509" t="s">
        <v>29</v>
      </c>
      <c r="C99" s="249">
        <v>2000</v>
      </c>
      <c r="D99" s="196">
        <v>5</v>
      </c>
      <c r="E99" s="196">
        <f>121*C99/1000000*D99</f>
        <v>1.21</v>
      </c>
      <c r="F99" s="250" t="s">
        <v>14</v>
      </c>
      <c r="G99" s="251">
        <v>717.89299999999992</v>
      </c>
      <c r="H99" s="252">
        <v>593.29999999999995</v>
      </c>
      <c r="I99" s="253">
        <v>34900</v>
      </c>
      <c r="J99" s="254">
        <f t="shared" si="14"/>
        <v>843.37</v>
      </c>
      <c r="K99" s="252">
        <f t="shared" si="17"/>
        <v>697</v>
      </c>
      <c r="L99" s="206">
        <v>41000</v>
      </c>
      <c r="N99" s="460">
        <f t="shared" ref="N99:N110" si="18">0.017*0.121*C99/1000*D99</f>
        <v>2.0570000000000001E-2</v>
      </c>
    </row>
    <row r="100" spans="1:14" x14ac:dyDescent="0.3">
      <c r="A100" s="538"/>
      <c r="B100" s="510"/>
      <c r="C100" s="145">
        <v>2500</v>
      </c>
      <c r="D100" s="16">
        <v>5</v>
      </c>
      <c r="E100" s="16">
        <f t="shared" ref="E100:E110" si="19">121*C100/1000000*D100</f>
        <v>1.5125</v>
      </c>
      <c r="F100" s="18" t="s">
        <v>14</v>
      </c>
      <c r="G100" s="227">
        <v>912.7680375000001</v>
      </c>
      <c r="H100" s="160">
        <v>604</v>
      </c>
      <c r="I100" s="205">
        <v>35500</v>
      </c>
      <c r="J100" s="254">
        <f t="shared" si="14"/>
        <v>1054.2125000000003</v>
      </c>
      <c r="K100" s="252">
        <f t="shared" si="17"/>
        <v>697.00000000000023</v>
      </c>
      <c r="L100" s="206">
        <v>41000</v>
      </c>
      <c r="N100" s="460">
        <f t="shared" si="18"/>
        <v>2.5712500000000006E-2</v>
      </c>
    </row>
    <row r="101" spans="1:14" x14ac:dyDescent="0.3">
      <c r="A101" s="538"/>
      <c r="B101" s="510"/>
      <c r="C101" s="145">
        <v>3000</v>
      </c>
      <c r="D101" s="16">
        <v>5</v>
      </c>
      <c r="E101" s="16">
        <f t="shared" si="19"/>
        <v>1.8149999999999999</v>
      </c>
      <c r="F101" s="18" t="s">
        <v>14</v>
      </c>
      <c r="G101" s="227">
        <v>1095.3525</v>
      </c>
      <c r="H101" s="160">
        <v>603.5</v>
      </c>
      <c r="I101" s="205">
        <v>35500</v>
      </c>
      <c r="J101" s="254">
        <f t="shared" si="14"/>
        <v>1311.3375000000001</v>
      </c>
      <c r="K101" s="252">
        <f t="shared" si="17"/>
        <v>722.50000000000011</v>
      </c>
      <c r="L101" s="168">
        <v>42500</v>
      </c>
      <c r="N101" s="460">
        <f t="shared" si="18"/>
        <v>3.0855E-2</v>
      </c>
    </row>
    <row r="102" spans="1:14" x14ac:dyDescent="0.3">
      <c r="A102" s="538"/>
      <c r="B102" s="510"/>
      <c r="C102" s="145">
        <v>4000</v>
      </c>
      <c r="D102" s="16">
        <v>5</v>
      </c>
      <c r="E102" s="16">
        <f t="shared" si="19"/>
        <v>2.42</v>
      </c>
      <c r="F102" s="18" t="s">
        <v>14</v>
      </c>
      <c r="G102" s="227">
        <v>1481.04</v>
      </c>
      <c r="H102" s="160">
        <v>612</v>
      </c>
      <c r="I102" s="205">
        <v>36000</v>
      </c>
      <c r="J102" s="254">
        <f t="shared" si="14"/>
        <v>1748.45</v>
      </c>
      <c r="K102" s="252">
        <f t="shared" si="17"/>
        <v>722.5</v>
      </c>
      <c r="L102" s="168">
        <v>42500</v>
      </c>
      <c r="N102" s="460">
        <f t="shared" si="18"/>
        <v>4.1140000000000003E-2</v>
      </c>
    </row>
    <row r="103" spans="1:14" x14ac:dyDescent="0.3">
      <c r="A103" s="538"/>
      <c r="B103" s="510"/>
      <c r="C103" s="145">
        <v>5000</v>
      </c>
      <c r="D103" s="16">
        <v>5</v>
      </c>
      <c r="E103" s="16">
        <f t="shared" si="19"/>
        <v>3.0249999999999999</v>
      </c>
      <c r="F103" s="18" t="s">
        <v>14</v>
      </c>
      <c r="G103" s="227">
        <v>1794.7325000000003</v>
      </c>
      <c r="H103" s="160">
        <v>593.30000000000007</v>
      </c>
      <c r="I103" s="205">
        <v>34900</v>
      </c>
      <c r="J103" s="254">
        <f t="shared" si="14"/>
        <v>2108.4250000000006</v>
      </c>
      <c r="K103" s="252">
        <f t="shared" si="17"/>
        <v>697.00000000000023</v>
      </c>
      <c r="L103" s="168">
        <v>41000</v>
      </c>
      <c r="N103" s="460">
        <f t="shared" si="18"/>
        <v>5.1425000000000012E-2</v>
      </c>
    </row>
    <row r="104" spans="1:14" ht="15" thickBot="1" x14ac:dyDescent="0.35">
      <c r="A104" s="538"/>
      <c r="B104" s="510"/>
      <c r="C104" s="435">
        <v>6000</v>
      </c>
      <c r="D104" s="332">
        <v>5</v>
      </c>
      <c r="E104" s="332">
        <f t="shared" si="19"/>
        <v>3.63</v>
      </c>
      <c r="F104" s="436" t="s">
        <v>14</v>
      </c>
      <c r="G104" s="337">
        <v>2221.56</v>
      </c>
      <c r="H104" s="335">
        <v>612</v>
      </c>
      <c r="I104" s="437">
        <v>36000</v>
      </c>
      <c r="J104" s="439">
        <f t="shared" si="14"/>
        <v>2715.2400000000002</v>
      </c>
      <c r="K104" s="440">
        <f t="shared" si="17"/>
        <v>748.00000000000011</v>
      </c>
      <c r="L104" s="336">
        <v>44000</v>
      </c>
      <c r="N104" s="460">
        <f t="shared" si="18"/>
        <v>6.1710000000000001E-2</v>
      </c>
    </row>
    <row r="105" spans="1:14" x14ac:dyDescent="0.3">
      <c r="A105" s="538"/>
      <c r="B105" s="510"/>
      <c r="C105" s="302">
        <v>2000</v>
      </c>
      <c r="D105" s="175">
        <v>5</v>
      </c>
      <c r="E105" s="175">
        <f t="shared" si="19"/>
        <v>1.21</v>
      </c>
      <c r="F105" s="430" t="s">
        <v>23</v>
      </c>
      <c r="G105" s="290">
        <v>446.36899999999997</v>
      </c>
      <c r="H105" s="428">
        <v>368.9</v>
      </c>
      <c r="I105" s="438">
        <v>21700</v>
      </c>
      <c r="J105" s="303">
        <f t="shared" si="14"/>
        <v>549.21900000000005</v>
      </c>
      <c r="K105" s="428">
        <f t="shared" si="17"/>
        <v>453.90000000000003</v>
      </c>
      <c r="L105" s="177">
        <v>26700</v>
      </c>
      <c r="N105" s="460">
        <f t="shared" si="18"/>
        <v>2.0570000000000001E-2</v>
      </c>
    </row>
    <row r="106" spans="1:14" x14ac:dyDescent="0.3">
      <c r="A106" s="538"/>
      <c r="B106" s="510"/>
      <c r="C106" s="224">
        <v>2500</v>
      </c>
      <c r="D106" s="13">
        <v>5</v>
      </c>
      <c r="E106" s="13">
        <f t="shared" si="19"/>
        <v>1.5125</v>
      </c>
      <c r="F106" s="14" t="s">
        <v>23</v>
      </c>
      <c r="G106" s="228">
        <v>557.93553750000001</v>
      </c>
      <c r="H106" s="153">
        <v>368.88300000000004</v>
      </c>
      <c r="I106" s="217">
        <v>21700</v>
      </c>
      <c r="J106" s="307">
        <f t="shared" si="14"/>
        <v>686.52375000000018</v>
      </c>
      <c r="K106" s="187">
        <f t="shared" si="17"/>
        <v>453.90000000000015</v>
      </c>
      <c r="L106" s="178">
        <v>26700</v>
      </c>
      <c r="N106" s="460">
        <f t="shared" si="18"/>
        <v>2.5712500000000006E-2</v>
      </c>
    </row>
    <row r="107" spans="1:14" x14ac:dyDescent="0.3">
      <c r="A107" s="538"/>
      <c r="B107" s="510"/>
      <c r="C107" s="224">
        <v>3000</v>
      </c>
      <c r="D107" s="13">
        <v>5</v>
      </c>
      <c r="E107" s="13">
        <f t="shared" si="19"/>
        <v>1.8149999999999999</v>
      </c>
      <c r="F107" s="14" t="s">
        <v>23</v>
      </c>
      <c r="G107" s="228">
        <v>669.55349999999999</v>
      </c>
      <c r="H107" s="153">
        <v>368.9</v>
      </c>
      <c r="I107" s="217">
        <v>21700</v>
      </c>
      <c r="J107" s="307">
        <f t="shared" si="14"/>
        <v>823.82849999999996</v>
      </c>
      <c r="K107" s="187">
        <f t="shared" si="17"/>
        <v>453.9</v>
      </c>
      <c r="L107" s="178">
        <v>26700</v>
      </c>
      <c r="N107" s="460">
        <f t="shared" si="18"/>
        <v>3.0855E-2</v>
      </c>
    </row>
    <row r="108" spans="1:14" ht="15" customHeight="1" x14ac:dyDescent="0.3">
      <c r="A108" s="538"/>
      <c r="B108" s="510"/>
      <c r="C108" s="224">
        <v>4000</v>
      </c>
      <c r="D108" s="13">
        <v>5</v>
      </c>
      <c r="E108" s="13">
        <f t="shared" si="19"/>
        <v>2.42</v>
      </c>
      <c r="F108" s="14" t="s">
        <v>23</v>
      </c>
      <c r="G108" s="228">
        <v>892.73799999999994</v>
      </c>
      <c r="H108" s="153">
        <v>368.9</v>
      </c>
      <c r="I108" s="217">
        <v>21700</v>
      </c>
      <c r="J108" s="307">
        <f t="shared" si="14"/>
        <v>1098.4380000000001</v>
      </c>
      <c r="K108" s="187">
        <f t="shared" si="17"/>
        <v>453.90000000000003</v>
      </c>
      <c r="L108" s="178">
        <v>26700</v>
      </c>
      <c r="N108" s="460">
        <f t="shared" si="18"/>
        <v>4.1140000000000003E-2</v>
      </c>
    </row>
    <row r="109" spans="1:14" ht="15" customHeight="1" x14ac:dyDescent="0.3">
      <c r="A109" s="538"/>
      <c r="B109" s="510"/>
      <c r="C109" s="224">
        <v>5000</v>
      </c>
      <c r="D109" s="13">
        <v>5</v>
      </c>
      <c r="E109" s="13">
        <f t="shared" si="19"/>
        <v>3.0249999999999999</v>
      </c>
      <c r="F109" s="14" t="s">
        <v>23</v>
      </c>
      <c r="G109" s="228">
        <v>1115.9225000000001</v>
      </c>
      <c r="H109" s="153">
        <v>368.90000000000003</v>
      </c>
      <c r="I109" s="217">
        <v>21700</v>
      </c>
      <c r="J109" s="307">
        <f t="shared" si="14"/>
        <v>1373.0475000000004</v>
      </c>
      <c r="K109" s="187">
        <f t="shared" si="17"/>
        <v>453.90000000000015</v>
      </c>
      <c r="L109" s="178">
        <v>26700</v>
      </c>
      <c r="N109" s="460">
        <f t="shared" si="18"/>
        <v>5.1425000000000012E-2</v>
      </c>
    </row>
    <row r="110" spans="1:14" ht="15" customHeight="1" thickBot="1" x14ac:dyDescent="0.35">
      <c r="A110" s="538"/>
      <c r="B110" s="511"/>
      <c r="C110" s="225">
        <v>6000</v>
      </c>
      <c r="D110" s="179">
        <v>5</v>
      </c>
      <c r="E110" s="179">
        <f t="shared" si="19"/>
        <v>3.63</v>
      </c>
      <c r="F110" s="15" t="s">
        <v>23</v>
      </c>
      <c r="G110" s="230">
        <v>1339.107</v>
      </c>
      <c r="H110" s="181">
        <v>368.9</v>
      </c>
      <c r="I110" s="219">
        <v>21700</v>
      </c>
      <c r="J110" s="441">
        <f t="shared" si="14"/>
        <v>1647.6569999999999</v>
      </c>
      <c r="K110" s="442">
        <f t="shared" si="17"/>
        <v>453.9</v>
      </c>
      <c r="L110" s="182">
        <v>26700</v>
      </c>
      <c r="N110" s="460">
        <f t="shared" si="18"/>
        <v>6.1710000000000001E-2</v>
      </c>
    </row>
    <row r="111" spans="1:14" ht="15" customHeight="1" x14ac:dyDescent="0.3">
      <c r="A111" s="539" t="s">
        <v>27</v>
      </c>
      <c r="B111" s="499" t="s">
        <v>30</v>
      </c>
      <c r="C111" s="249">
        <v>2000</v>
      </c>
      <c r="D111" s="196">
        <v>5</v>
      </c>
      <c r="E111" s="196">
        <f>96*C111/1000000*D111</f>
        <v>0.96</v>
      </c>
      <c r="F111" s="250" t="s">
        <v>14</v>
      </c>
      <c r="G111" s="432">
        <v>670.08</v>
      </c>
      <c r="H111" s="252">
        <v>698.00000000000011</v>
      </c>
      <c r="I111" s="253">
        <v>34900</v>
      </c>
      <c r="J111" s="254">
        <f t="shared" si="14"/>
        <v>787.2</v>
      </c>
      <c r="K111" s="252">
        <f t="shared" si="17"/>
        <v>820.00000000000011</v>
      </c>
      <c r="L111" s="206">
        <v>41000</v>
      </c>
      <c r="N111" s="460">
        <f t="shared" ref="N111:N122" si="20">0.02*0.096*C111/1000*D111</f>
        <v>1.9200000000000002E-2</v>
      </c>
    </row>
    <row r="112" spans="1:14" ht="15" customHeight="1" x14ac:dyDescent="0.3">
      <c r="A112" s="536"/>
      <c r="B112" s="497"/>
      <c r="C112" s="145">
        <v>2500</v>
      </c>
      <c r="D112" s="16">
        <v>5</v>
      </c>
      <c r="E112" s="16">
        <f t="shared" ref="E112:E122" si="21">96*C112/1000000*D112</f>
        <v>1.2</v>
      </c>
      <c r="F112" s="18" t="s">
        <v>14</v>
      </c>
      <c r="G112" s="227">
        <v>1022.3712</v>
      </c>
      <c r="H112" s="160">
        <v>709.98</v>
      </c>
      <c r="I112" s="205">
        <v>35500</v>
      </c>
      <c r="J112" s="254">
        <f t="shared" si="14"/>
        <v>983.99999999999989</v>
      </c>
      <c r="K112" s="252">
        <f t="shared" si="17"/>
        <v>819.99999999999989</v>
      </c>
      <c r="L112" s="206">
        <v>41000</v>
      </c>
      <c r="N112" s="460">
        <f t="shared" si="20"/>
        <v>2.3999999999999997E-2</v>
      </c>
    </row>
    <row r="113" spans="1:14" ht="15" customHeight="1" x14ac:dyDescent="0.3">
      <c r="A113" s="536"/>
      <c r="B113" s="497"/>
      <c r="C113" s="145">
        <v>3000</v>
      </c>
      <c r="D113" s="16">
        <v>5</v>
      </c>
      <c r="E113" s="16">
        <f t="shared" si="21"/>
        <v>1.44</v>
      </c>
      <c r="F113" s="18" t="s">
        <v>14</v>
      </c>
      <c r="G113" s="227">
        <v>1022.4000000000001</v>
      </c>
      <c r="H113" s="160">
        <v>710.00000000000011</v>
      </c>
      <c r="I113" s="205">
        <v>35500</v>
      </c>
      <c r="J113" s="254">
        <f t="shared" si="14"/>
        <v>1224</v>
      </c>
      <c r="K113" s="252">
        <f t="shared" si="17"/>
        <v>850</v>
      </c>
      <c r="L113" s="168">
        <v>42500</v>
      </c>
      <c r="N113" s="460">
        <f t="shared" si="20"/>
        <v>2.8799999999999999E-2</v>
      </c>
    </row>
    <row r="114" spans="1:14" ht="15" customHeight="1" x14ac:dyDescent="0.3">
      <c r="A114" s="536"/>
      <c r="B114" s="497"/>
      <c r="C114" s="145">
        <v>4000</v>
      </c>
      <c r="D114" s="16">
        <v>5</v>
      </c>
      <c r="E114" s="16">
        <f t="shared" si="21"/>
        <v>1.92</v>
      </c>
      <c r="F114" s="18" t="s">
        <v>14</v>
      </c>
      <c r="G114" s="227">
        <v>1382.4</v>
      </c>
      <c r="H114" s="160">
        <v>720.00000000000011</v>
      </c>
      <c r="I114" s="205">
        <v>36000</v>
      </c>
      <c r="J114" s="254">
        <f t="shared" si="14"/>
        <v>1632.0000000000002</v>
      </c>
      <c r="K114" s="252">
        <f t="shared" si="17"/>
        <v>850.00000000000011</v>
      </c>
      <c r="L114" s="168">
        <v>42500</v>
      </c>
      <c r="N114" s="460">
        <f t="shared" si="20"/>
        <v>3.8400000000000004E-2</v>
      </c>
    </row>
    <row r="115" spans="1:14" ht="15" customHeight="1" x14ac:dyDescent="0.3">
      <c r="A115" s="536"/>
      <c r="B115" s="497"/>
      <c r="C115" s="145">
        <v>5000</v>
      </c>
      <c r="D115" s="16">
        <v>5</v>
      </c>
      <c r="E115" s="16">
        <f t="shared" si="21"/>
        <v>2.4</v>
      </c>
      <c r="F115" s="18" t="s">
        <v>14</v>
      </c>
      <c r="G115" s="227">
        <v>1675.1999999999998</v>
      </c>
      <c r="H115" s="160">
        <v>698</v>
      </c>
      <c r="I115" s="205">
        <v>34900</v>
      </c>
      <c r="J115" s="254">
        <f t="shared" si="14"/>
        <v>1967.9999999999998</v>
      </c>
      <c r="K115" s="252">
        <f t="shared" si="17"/>
        <v>819.99999999999989</v>
      </c>
      <c r="L115" s="168">
        <v>41000</v>
      </c>
      <c r="N115" s="460">
        <f t="shared" si="20"/>
        <v>4.7999999999999994E-2</v>
      </c>
    </row>
    <row r="116" spans="1:14" ht="15" customHeight="1" thickBot="1" x14ac:dyDescent="0.35">
      <c r="A116" s="536"/>
      <c r="B116" s="497"/>
      <c r="C116" s="435">
        <v>6000</v>
      </c>
      <c r="D116" s="332">
        <v>5</v>
      </c>
      <c r="E116" s="332">
        <f t="shared" si="21"/>
        <v>2.88</v>
      </c>
      <c r="F116" s="436" t="s">
        <v>14</v>
      </c>
      <c r="G116" s="337">
        <v>2073.6000000000004</v>
      </c>
      <c r="H116" s="335">
        <v>720.00000000000011</v>
      </c>
      <c r="I116" s="437">
        <v>36000</v>
      </c>
      <c r="J116" s="439">
        <f t="shared" si="14"/>
        <v>2534.4</v>
      </c>
      <c r="K116" s="440">
        <f t="shared" si="17"/>
        <v>880.00000000000011</v>
      </c>
      <c r="L116" s="336">
        <v>44000</v>
      </c>
      <c r="N116" s="460">
        <f t="shared" si="20"/>
        <v>5.7599999999999998E-2</v>
      </c>
    </row>
    <row r="117" spans="1:14" ht="15" customHeight="1" x14ac:dyDescent="0.3">
      <c r="A117" s="536"/>
      <c r="B117" s="497"/>
      <c r="C117" s="302">
        <v>2000</v>
      </c>
      <c r="D117" s="175">
        <v>5</v>
      </c>
      <c r="E117" s="175">
        <f t="shared" si="21"/>
        <v>0.96</v>
      </c>
      <c r="F117" s="430" t="s">
        <v>23</v>
      </c>
      <c r="G117" s="290">
        <v>416.64000000000004</v>
      </c>
      <c r="H117" s="428">
        <v>434.00000000000006</v>
      </c>
      <c r="I117" s="438">
        <v>21700</v>
      </c>
      <c r="J117" s="303">
        <f t="shared" si="14"/>
        <v>512.6400000000001</v>
      </c>
      <c r="K117" s="428">
        <f t="shared" si="17"/>
        <v>534.00000000000011</v>
      </c>
      <c r="L117" s="177">
        <v>26700</v>
      </c>
      <c r="N117" s="460">
        <f t="shared" si="20"/>
        <v>1.9200000000000002E-2</v>
      </c>
    </row>
    <row r="118" spans="1:14" ht="15" customHeight="1" x14ac:dyDescent="0.3">
      <c r="A118" s="536"/>
      <c r="B118" s="497"/>
      <c r="C118" s="224">
        <v>2500</v>
      </c>
      <c r="D118" s="13">
        <v>5</v>
      </c>
      <c r="E118" s="13">
        <f t="shared" si="21"/>
        <v>1.2</v>
      </c>
      <c r="F118" s="14" t="s">
        <v>23</v>
      </c>
      <c r="G118" s="228">
        <v>520.77599999999995</v>
      </c>
      <c r="H118" s="153">
        <v>433.98000000000008</v>
      </c>
      <c r="I118" s="217">
        <v>21700</v>
      </c>
      <c r="J118" s="307">
        <f t="shared" si="14"/>
        <v>640.79999999999995</v>
      </c>
      <c r="K118" s="187">
        <f t="shared" si="17"/>
        <v>534</v>
      </c>
      <c r="L118" s="178">
        <v>26700</v>
      </c>
      <c r="N118" s="460">
        <f t="shared" si="20"/>
        <v>2.3999999999999997E-2</v>
      </c>
    </row>
    <row r="119" spans="1:14" ht="15" customHeight="1" x14ac:dyDescent="0.3">
      <c r="A119" s="536"/>
      <c r="B119" s="497"/>
      <c r="C119" s="224">
        <v>3000</v>
      </c>
      <c r="D119" s="13">
        <v>5</v>
      </c>
      <c r="E119" s="13">
        <f t="shared" si="21"/>
        <v>1.44</v>
      </c>
      <c r="F119" s="14" t="s">
        <v>23</v>
      </c>
      <c r="G119" s="228">
        <v>624.96</v>
      </c>
      <c r="H119" s="153">
        <v>434.00000000000006</v>
      </c>
      <c r="I119" s="217">
        <v>21700</v>
      </c>
      <c r="J119" s="307">
        <f t="shared" ref="J119:J152" si="22">N119*L119</f>
        <v>768.95999999999992</v>
      </c>
      <c r="K119" s="187">
        <f t="shared" si="17"/>
        <v>534</v>
      </c>
      <c r="L119" s="178">
        <v>26700</v>
      </c>
      <c r="N119" s="460">
        <f t="shared" si="20"/>
        <v>2.8799999999999999E-2</v>
      </c>
    </row>
    <row r="120" spans="1:14" ht="15" customHeight="1" x14ac:dyDescent="0.3">
      <c r="A120" s="536"/>
      <c r="B120" s="497"/>
      <c r="C120" s="224">
        <v>4000</v>
      </c>
      <c r="D120" s="13">
        <v>5</v>
      </c>
      <c r="E120" s="13">
        <f t="shared" si="21"/>
        <v>1.92</v>
      </c>
      <c r="F120" s="14" t="s">
        <v>23</v>
      </c>
      <c r="G120" s="228">
        <v>833.28000000000009</v>
      </c>
      <c r="H120" s="153">
        <v>434.00000000000006</v>
      </c>
      <c r="I120" s="217">
        <v>21700</v>
      </c>
      <c r="J120" s="307">
        <f t="shared" si="22"/>
        <v>1025.2800000000002</v>
      </c>
      <c r="K120" s="187">
        <f t="shared" si="17"/>
        <v>534.00000000000011</v>
      </c>
      <c r="L120" s="178">
        <v>26700</v>
      </c>
      <c r="N120" s="460">
        <f t="shared" si="20"/>
        <v>3.8400000000000004E-2</v>
      </c>
    </row>
    <row r="121" spans="1:14" ht="15" customHeight="1" x14ac:dyDescent="0.3">
      <c r="A121" s="536"/>
      <c r="B121" s="497"/>
      <c r="C121" s="224">
        <v>5000</v>
      </c>
      <c r="D121" s="13">
        <v>5</v>
      </c>
      <c r="E121" s="13">
        <f t="shared" si="21"/>
        <v>2.4</v>
      </c>
      <c r="F121" s="14" t="s">
        <v>23</v>
      </c>
      <c r="G121" s="228">
        <v>1041.5999999999999</v>
      </c>
      <c r="H121" s="153">
        <v>434</v>
      </c>
      <c r="I121" s="217">
        <v>21700</v>
      </c>
      <c r="J121" s="307">
        <f t="shared" si="22"/>
        <v>1281.5999999999999</v>
      </c>
      <c r="K121" s="187">
        <f t="shared" si="17"/>
        <v>534</v>
      </c>
      <c r="L121" s="178">
        <v>26700</v>
      </c>
      <c r="N121" s="460">
        <f t="shared" si="20"/>
        <v>4.7999999999999994E-2</v>
      </c>
    </row>
    <row r="122" spans="1:14" ht="15" customHeight="1" thickBot="1" x14ac:dyDescent="0.35">
      <c r="A122" s="537"/>
      <c r="B122" s="498"/>
      <c r="C122" s="225">
        <v>6000</v>
      </c>
      <c r="D122" s="179">
        <v>5</v>
      </c>
      <c r="E122" s="179">
        <f t="shared" si="21"/>
        <v>2.88</v>
      </c>
      <c r="F122" s="15" t="s">
        <v>23</v>
      </c>
      <c r="G122" s="230">
        <v>1249.92</v>
      </c>
      <c r="H122" s="181">
        <v>434.00000000000006</v>
      </c>
      <c r="I122" s="219">
        <v>21700</v>
      </c>
      <c r="J122" s="441">
        <f t="shared" si="22"/>
        <v>1537.9199999999998</v>
      </c>
      <c r="K122" s="442">
        <f t="shared" si="17"/>
        <v>534</v>
      </c>
      <c r="L122" s="182">
        <v>26700</v>
      </c>
      <c r="N122" s="460">
        <f t="shared" si="20"/>
        <v>5.7599999999999998E-2</v>
      </c>
    </row>
    <row r="123" spans="1:14" ht="15" customHeight="1" x14ac:dyDescent="0.3">
      <c r="A123" s="538" t="s">
        <v>27</v>
      </c>
      <c r="B123" s="497" t="s">
        <v>31</v>
      </c>
      <c r="C123" s="249">
        <v>2000</v>
      </c>
      <c r="D123" s="196">
        <v>5</v>
      </c>
      <c r="E123" s="196">
        <f>121*C123/1000000*D123</f>
        <v>1.21</v>
      </c>
      <c r="F123" s="250" t="s">
        <v>14</v>
      </c>
      <c r="G123" s="251">
        <v>844.57999999999993</v>
      </c>
      <c r="H123" s="252">
        <v>698</v>
      </c>
      <c r="I123" s="253">
        <v>34900</v>
      </c>
      <c r="J123" s="254">
        <f t="shared" si="22"/>
        <v>992.19999999999993</v>
      </c>
      <c r="K123" s="252">
        <f t="shared" si="17"/>
        <v>820</v>
      </c>
      <c r="L123" s="206">
        <v>41000</v>
      </c>
      <c r="N123" s="460">
        <f t="shared" ref="N123:N134" si="23">0.02*0.121*C123/1000*D123</f>
        <v>2.4199999999999999E-2</v>
      </c>
    </row>
    <row r="124" spans="1:14" ht="16.2" customHeight="1" x14ac:dyDescent="0.3">
      <c r="A124" s="538"/>
      <c r="B124" s="497"/>
      <c r="C124" s="145">
        <v>2500</v>
      </c>
      <c r="D124" s="16">
        <v>5</v>
      </c>
      <c r="E124" s="16">
        <f t="shared" ref="E124:E134" si="24">121*C124/1000000*D124</f>
        <v>1.5125</v>
      </c>
      <c r="F124" s="18" t="s">
        <v>14</v>
      </c>
      <c r="G124" s="227">
        <v>1073.875</v>
      </c>
      <c r="H124" s="160">
        <v>710</v>
      </c>
      <c r="I124" s="205">
        <v>35500</v>
      </c>
      <c r="J124" s="254">
        <f t="shared" si="22"/>
        <v>1240.25</v>
      </c>
      <c r="K124" s="252">
        <f t="shared" si="17"/>
        <v>820</v>
      </c>
      <c r="L124" s="206">
        <v>41000</v>
      </c>
      <c r="N124" s="460">
        <f t="shared" si="23"/>
        <v>3.0249999999999999E-2</v>
      </c>
    </row>
    <row r="125" spans="1:14" ht="16.2" customHeight="1" x14ac:dyDescent="0.3">
      <c r="A125" s="538"/>
      <c r="B125" s="497"/>
      <c r="C125" s="145">
        <v>3000</v>
      </c>
      <c r="D125" s="16">
        <v>5</v>
      </c>
      <c r="E125" s="16">
        <f t="shared" si="24"/>
        <v>1.8149999999999999</v>
      </c>
      <c r="F125" s="18" t="s">
        <v>14</v>
      </c>
      <c r="G125" s="227">
        <v>1288.6499999999999</v>
      </c>
      <c r="H125" s="160">
        <v>710</v>
      </c>
      <c r="I125" s="205">
        <v>35500</v>
      </c>
      <c r="J125" s="254">
        <f t="shared" si="22"/>
        <v>1542.75</v>
      </c>
      <c r="K125" s="252">
        <f t="shared" si="17"/>
        <v>850</v>
      </c>
      <c r="L125" s="168">
        <v>42500</v>
      </c>
      <c r="N125" s="460">
        <f t="shared" si="23"/>
        <v>3.6299999999999999E-2</v>
      </c>
    </row>
    <row r="126" spans="1:14" ht="18" customHeight="1" x14ac:dyDescent="0.3">
      <c r="A126" s="538"/>
      <c r="B126" s="497"/>
      <c r="C126" s="145">
        <v>4000</v>
      </c>
      <c r="D126" s="16">
        <v>5</v>
      </c>
      <c r="E126" s="16">
        <f t="shared" si="24"/>
        <v>2.42</v>
      </c>
      <c r="F126" s="18" t="s">
        <v>14</v>
      </c>
      <c r="G126" s="227">
        <v>1742.3999999999999</v>
      </c>
      <c r="H126" s="160">
        <v>720</v>
      </c>
      <c r="I126" s="205">
        <v>36000</v>
      </c>
      <c r="J126" s="254">
        <f t="shared" si="22"/>
        <v>2057</v>
      </c>
      <c r="K126" s="252">
        <f t="shared" si="17"/>
        <v>850</v>
      </c>
      <c r="L126" s="168">
        <v>42500</v>
      </c>
      <c r="N126" s="460">
        <f t="shared" si="23"/>
        <v>4.8399999999999999E-2</v>
      </c>
    </row>
    <row r="127" spans="1:14" ht="18" customHeight="1" x14ac:dyDescent="0.3">
      <c r="A127" s="538"/>
      <c r="B127" s="497"/>
      <c r="C127" s="145">
        <v>5000</v>
      </c>
      <c r="D127" s="16">
        <v>5</v>
      </c>
      <c r="E127" s="16">
        <f t="shared" si="24"/>
        <v>3.0249999999999999</v>
      </c>
      <c r="F127" s="18" t="s">
        <v>14</v>
      </c>
      <c r="G127" s="227">
        <v>2533.7399999999998</v>
      </c>
      <c r="H127" s="160">
        <v>698</v>
      </c>
      <c r="I127" s="205">
        <v>34900</v>
      </c>
      <c r="J127" s="254">
        <f t="shared" si="22"/>
        <v>2480.5</v>
      </c>
      <c r="K127" s="252">
        <f t="shared" si="17"/>
        <v>820</v>
      </c>
      <c r="L127" s="168">
        <v>41000</v>
      </c>
      <c r="N127" s="460">
        <f t="shared" si="23"/>
        <v>6.0499999999999998E-2</v>
      </c>
    </row>
    <row r="128" spans="1:14" ht="18" customHeight="1" thickBot="1" x14ac:dyDescent="0.35">
      <c r="A128" s="538"/>
      <c r="B128" s="497"/>
      <c r="C128" s="435">
        <v>6000</v>
      </c>
      <c r="D128" s="332">
        <v>5</v>
      </c>
      <c r="E128" s="332">
        <f t="shared" si="24"/>
        <v>3.63</v>
      </c>
      <c r="F128" s="436" t="s">
        <v>14</v>
      </c>
      <c r="G128" s="337">
        <v>3153.6000000000004</v>
      </c>
      <c r="H128" s="335">
        <v>868.76033057851248</v>
      </c>
      <c r="I128" s="437">
        <v>36000</v>
      </c>
      <c r="J128" s="439">
        <f t="shared" si="22"/>
        <v>3194.4</v>
      </c>
      <c r="K128" s="440">
        <f t="shared" si="17"/>
        <v>880</v>
      </c>
      <c r="L128" s="336">
        <v>44000</v>
      </c>
      <c r="N128" s="460">
        <f t="shared" si="23"/>
        <v>7.2599999999999998E-2</v>
      </c>
    </row>
    <row r="129" spans="1:14" x14ac:dyDescent="0.3">
      <c r="A129" s="538"/>
      <c r="B129" s="497"/>
      <c r="C129" s="302">
        <v>2000</v>
      </c>
      <c r="D129" s="175">
        <v>5</v>
      </c>
      <c r="E129" s="175">
        <f t="shared" si="24"/>
        <v>1.21</v>
      </c>
      <c r="F129" s="430" t="s">
        <v>23</v>
      </c>
      <c r="G129" s="290">
        <v>525.14</v>
      </c>
      <c r="H129" s="428">
        <v>434</v>
      </c>
      <c r="I129" s="438">
        <v>21700</v>
      </c>
      <c r="J129" s="303">
        <f t="shared" si="22"/>
        <v>646.14</v>
      </c>
      <c r="K129" s="428">
        <f t="shared" si="17"/>
        <v>534</v>
      </c>
      <c r="L129" s="177">
        <v>26700</v>
      </c>
      <c r="N129" s="460">
        <f t="shared" si="23"/>
        <v>2.4199999999999999E-2</v>
      </c>
    </row>
    <row r="130" spans="1:14" x14ac:dyDescent="0.3">
      <c r="A130" s="538"/>
      <c r="B130" s="497"/>
      <c r="C130" s="224">
        <v>2500</v>
      </c>
      <c r="D130" s="13">
        <v>5</v>
      </c>
      <c r="E130" s="13">
        <f t="shared" si="24"/>
        <v>1.5125</v>
      </c>
      <c r="F130" s="14" t="s">
        <v>23</v>
      </c>
      <c r="G130" s="228">
        <v>656.39474999999993</v>
      </c>
      <c r="H130" s="153">
        <v>433.97999999999996</v>
      </c>
      <c r="I130" s="217">
        <v>21700</v>
      </c>
      <c r="J130" s="307">
        <f t="shared" si="22"/>
        <v>807.67499999999995</v>
      </c>
      <c r="K130" s="187">
        <f t="shared" si="17"/>
        <v>534</v>
      </c>
      <c r="L130" s="178">
        <v>26700</v>
      </c>
      <c r="N130" s="460">
        <f t="shared" si="23"/>
        <v>3.0249999999999999E-2</v>
      </c>
    </row>
    <row r="131" spans="1:14" x14ac:dyDescent="0.3">
      <c r="A131" s="538"/>
      <c r="B131" s="497"/>
      <c r="C131" s="224">
        <v>3000</v>
      </c>
      <c r="D131" s="13">
        <v>5</v>
      </c>
      <c r="E131" s="13">
        <f t="shared" si="24"/>
        <v>1.8149999999999999</v>
      </c>
      <c r="F131" s="14" t="s">
        <v>23</v>
      </c>
      <c r="G131" s="228">
        <v>787.70999999999992</v>
      </c>
      <c r="H131" s="153">
        <v>433.99999999999994</v>
      </c>
      <c r="I131" s="217">
        <v>21700</v>
      </c>
      <c r="J131" s="307">
        <f t="shared" si="22"/>
        <v>969.20999999999992</v>
      </c>
      <c r="K131" s="187">
        <f t="shared" si="17"/>
        <v>534</v>
      </c>
      <c r="L131" s="178">
        <v>26700</v>
      </c>
      <c r="N131" s="460">
        <f t="shared" si="23"/>
        <v>3.6299999999999999E-2</v>
      </c>
    </row>
    <row r="132" spans="1:14" x14ac:dyDescent="0.3">
      <c r="A132" s="538"/>
      <c r="B132" s="497"/>
      <c r="C132" s="224">
        <v>4000</v>
      </c>
      <c r="D132" s="13">
        <v>5</v>
      </c>
      <c r="E132" s="13">
        <f t="shared" si="24"/>
        <v>2.42</v>
      </c>
      <c r="F132" s="14" t="s">
        <v>23</v>
      </c>
      <c r="G132" s="228">
        <v>1050.28</v>
      </c>
      <c r="H132" s="153">
        <v>434</v>
      </c>
      <c r="I132" s="217">
        <v>21700</v>
      </c>
      <c r="J132" s="307">
        <f t="shared" si="22"/>
        <v>1292.28</v>
      </c>
      <c r="K132" s="187">
        <f t="shared" si="17"/>
        <v>534</v>
      </c>
      <c r="L132" s="178">
        <v>26700</v>
      </c>
      <c r="N132" s="460">
        <f t="shared" si="23"/>
        <v>4.8399999999999999E-2</v>
      </c>
    </row>
    <row r="133" spans="1:14" x14ac:dyDescent="0.3">
      <c r="A133" s="538"/>
      <c r="B133" s="497"/>
      <c r="C133" s="224">
        <v>5000</v>
      </c>
      <c r="D133" s="13">
        <v>5</v>
      </c>
      <c r="E133" s="13">
        <f t="shared" si="24"/>
        <v>3.0249999999999999</v>
      </c>
      <c r="F133" s="14" t="s">
        <v>23</v>
      </c>
      <c r="G133" s="228">
        <v>1312.85</v>
      </c>
      <c r="H133" s="153">
        <v>434</v>
      </c>
      <c r="I133" s="217">
        <v>21700</v>
      </c>
      <c r="J133" s="307">
        <f t="shared" si="22"/>
        <v>1615.35</v>
      </c>
      <c r="K133" s="187">
        <f t="shared" si="17"/>
        <v>534</v>
      </c>
      <c r="L133" s="178">
        <v>26700</v>
      </c>
      <c r="N133" s="460">
        <f t="shared" si="23"/>
        <v>6.0499999999999998E-2</v>
      </c>
    </row>
    <row r="134" spans="1:14" ht="15" thickBot="1" x14ac:dyDescent="0.35">
      <c r="A134" s="538"/>
      <c r="B134" s="497"/>
      <c r="C134" s="225">
        <v>6000</v>
      </c>
      <c r="D134" s="179">
        <v>5</v>
      </c>
      <c r="E134" s="179">
        <f t="shared" si="24"/>
        <v>3.63</v>
      </c>
      <c r="F134" s="15" t="s">
        <v>23</v>
      </c>
      <c r="G134" s="230">
        <v>1575.4199999999998</v>
      </c>
      <c r="H134" s="181">
        <v>433.99999999999994</v>
      </c>
      <c r="I134" s="219">
        <v>21700</v>
      </c>
      <c r="J134" s="441">
        <f t="shared" si="22"/>
        <v>1938.4199999999998</v>
      </c>
      <c r="K134" s="442">
        <f t="shared" si="17"/>
        <v>534</v>
      </c>
      <c r="L134" s="182">
        <v>26700</v>
      </c>
      <c r="N134" s="460">
        <f t="shared" si="23"/>
        <v>7.2599999999999998E-2</v>
      </c>
    </row>
    <row r="135" spans="1:14" x14ac:dyDescent="0.3">
      <c r="A135" s="547" t="s">
        <v>172</v>
      </c>
      <c r="B135" s="499" t="s">
        <v>28</v>
      </c>
      <c r="C135" s="249">
        <v>3000</v>
      </c>
      <c r="D135" s="196">
        <v>1</v>
      </c>
      <c r="E135" s="196">
        <f t="shared" ref="E135:E142" si="25">96*C135/1000000*D135</f>
        <v>0.28799999999999998</v>
      </c>
      <c r="F135" s="250" t="s">
        <v>14</v>
      </c>
      <c r="G135" s="432">
        <v>174</v>
      </c>
      <c r="H135" s="252">
        <f>G135/E135</f>
        <v>604.16666666666674</v>
      </c>
      <c r="I135" s="253">
        <v>35500</v>
      </c>
      <c r="J135" s="254">
        <f t="shared" si="22"/>
        <v>210.52800000000005</v>
      </c>
      <c r="K135" s="252">
        <f t="shared" si="17"/>
        <v>731.00000000000023</v>
      </c>
      <c r="L135" s="206">
        <v>43000</v>
      </c>
      <c r="N135" s="460">
        <f>0.017*0.096*C135/1000*D135</f>
        <v>4.896000000000001E-3</v>
      </c>
    </row>
    <row r="136" spans="1:14" x14ac:dyDescent="0.3">
      <c r="A136" s="548"/>
      <c r="B136" s="497"/>
      <c r="C136" s="145">
        <v>6000</v>
      </c>
      <c r="D136" s="16">
        <v>1</v>
      </c>
      <c r="E136" s="16">
        <f t="shared" si="25"/>
        <v>0.57599999999999996</v>
      </c>
      <c r="F136" s="18" t="s">
        <v>14</v>
      </c>
      <c r="G136" s="227">
        <v>353</v>
      </c>
      <c r="H136" s="160">
        <f>G136/E136</f>
        <v>612.84722222222229</v>
      </c>
      <c r="I136" s="205">
        <v>36000</v>
      </c>
      <c r="J136" s="254">
        <f t="shared" si="22"/>
        <v>421.0560000000001</v>
      </c>
      <c r="K136" s="252">
        <f t="shared" si="17"/>
        <v>731.00000000000023</v>
      </c>
      <c r="L136" s="168">
        <v>43000</v>
      </c>
      <c r="N136" s="460">
        <f>0.017*0.096*C136/1000*D136</f>
        <v>9.7920000000000021E-3</v>
      </c>
    </row>
    <row r="137" spans="1:14" x14ac:dyDescent="0.3">
      <c r="A137" s="548"/>
      <c r="B137" s="497"/>
      <c r="C137" s="224">
        <v>3000</v>
      </c>
      <c r="D137" s="13">
        <v>1</v>
      </c>
      <c r="E137" s="13">
        <f t="shared" si="25"/>
        <v>0.28799999999999998</v>
      </c>
      <c r="F137" s="14" t="s">
        <v>23</v>
      </c>
      <c r="G137" s="228">
        <v>107</v>
      </c>
      <c r="H137" s="153">
        <f t="shared" ref="H137:H150" si="26">G137/E137</f>
        <v>371.52777777777783</v>
      </c>
      <c r="I137" s="217">
        <v>21700</v>
      </c>
      <c r="J137" s="307">
        <f t="shared" si="22"/>
        <v>130.72320000000002</v>
      </c>
      <c r="K137" s="187">
        <f t="shared" si="17"/>
        <v>453.90000000000009</v>
      </c>
      <c r="L137" s="178">
        <v>26700</v>
      </c>
      <c r="N137" s="460">
        <f>0.017*0.096*C137/1000*D137</f>
        <v>4.896000000000001E-3</v>
      </c>
    </row>
    <row r="138" spans="1:14" ht="15" thickBot="1" x14ac:dyDescent="0.35">
      <c r="A138" s="549"/>
      <c r="B138" s="498"/>
      <c r="C138" s="225">
        <v>6000</v>
      </c>
      <c r="D138" s="179">
        <v>1</v>
      </c>
      <c r="E138" s="179">
        <f t="shared" si="25"/>
        <v>0.57599999999999996</v>
      </c>
      <c r="F138" s="15" t="s">
        <v>23</v>
      </c>
      <c r="G138" s="230">
        <v>214</v>
      </c>
      <c r="H138" s="181">
        <f t="shared" si="26"/>
        <v>371.52777777777783</v>
      </c>
      <c r="I138" s="219">
        <v>21700</v>
      </c>
      <c r="J138" s="443">
        <f t="shared" si="22"/>
        <v>261.44640000000004</v>
      </c>
      <c r="K138" s="444">
        <f t="shared" si="17"/>
        <v>453.90000000000009</v>
      </c>
      <c r="L138" s="247">
        <v>26700</v>
      </c>
      <c r="N138" s="460">
        <f>0.017*0.096*C138/1000*D138</f>
        <v>9.7920000000000021E-3</v>
      </c>
    </row>
    <row r="139" spans="1:14" x14ac:dyDescent="0.3">
      <c r="A139" s="544" t="s">
        <v>172</v>
      </c>
      <c r="B139" s="497" t="s">
        <v>30</v>
      </c>
      <c r="C139" s="249">
        <v>3000</v>
      </c>
      <c r="D139" s="196">
        <v>1</v>
      </c>
      <c r="E139" s="196">
        <f t="shared" si="25"/>
        <v>0.28799999999999998</v>
      </c>
      <c r="F139" s="250" t="s">
        <v>14</v>
      </c>
      <c r="G139" s="251">
        <v>205</v>
      </c>
      <c r="H139" s="252">
        <f t="shared" si="26"/>
        <v>711.80555555555566</v>
      </c>
      <c r="I139" s="253">
        <v>35500</v>
      </c>
      <c r="J139" s="221">
        <f t="shared" si="22"/>
        <v>247.67999999999998</v>
      </c>
      <c r="K139" s="162">
        <f t="shared" si="17"/>
        <v>860</v>
      </c>
      <c r="L139" s="188">
        <v>43000</v>
      </c>
      <c r="N139" s="460">
        <f>0.02*0.096*C139/1000*D139</f>
        <v>5.7599999999999995E-3</v>
      </c>
    </row>
    <row r="140" spans="1:14" x14ac:dyDescent="0.3">
      <c r="A140" s="545"/>
      <c r="B140" s="497"/>
      <c r="C140" s="145">
        <v>6000</v>
      </c>
      <c r="D140" s="16">
        <v>1</v>
      </c>
      <c r="E140" s="16">
        <f t="shared" si="25"/>
        <v>0.57599999999999996</v>
      </c>
      <c r="F140" s="18" t="s">
        <v>14</v>
      </c>
      <c r="G140" s="227">
        <v>415</v>
      </c>
      <c r="H140" s="160">
        <f t="shared" si="26"/>
        <v>720.4861111111112</v>
      </c>
      <c r="I140" s="205">
        <v>36000</v>
      </c>
      <c r="J140" s="254">
        <f t="shared" si="22"/>
        <v>495.35999999999996</v>
      </c>
      <c r="K140" s="252">
        <f t="shared" si="17"/>
        <v>860</v>
      </c>
      <c r="L140" s="168">
        <v>43000</v>
      </c>
      <c r="N140" s="460">
        <f>0.02*0.096*C140/1000*D140</f>
        <v>1.1519999999999999E-2</v>
      </c>
    </row>
    <row r="141" spans="1:14" x14ac:dyDescent="0.3">
      <c r="A141" s="545"/>
      <c r="B141" s="497"/>
      <c r="C141" s="224">
        <v>3000</v>
      </c>
      <c r="D141" s="13">
        <v>1</v>
      </c>
      <c r="E141" s="13">
        <f t="shared" si="25"/>
        <v>0.28799999999999998</v>
      </c>
      <c r="F141" s="14" t="s">
        <v>23</v>
      </c>
      <c r="G141" s="228">
        <v>125</v>
      </c>
      <c r="H141" s="153">
        <f t="shared" si="26"/>
        <v>434.02777777777783</v>
      </c>
      <c r="I141" s="217">
        <v>21700</v>
      </c>
      <c r="J141" s="307">
        <f t="shared" si="22"/>
        <v>153.79199999999997</v>
      </c>
      <c r="K141" s="187">
        <f t="shared" si="17"/>
        <v>534</v>
      </c>
      <c r="L141" s="178">
        <v>26700</v>
      </c>
      <c r="N141" s="460">
        <f>0.02*0.096*C141/1000*D141</f>
        <v>5.7599999999999995E-3</v>
      </c>
    </row>
    <row r="142" spans="1:14" ht="15" thickBot="1" x14ac:dyDescent="0.35">
      <c r="A142" s="546"/>
      <c r="B142" s="497"/>
      <c r="C142" s="242">
        <v>6000</v>
      </c>
      <c r="D142" s="189">
        <v>1</v>
      </c>
      <c r="E142" s="189">
        <f t="shared" si="25"/>
        <v>0.57599999999999996</v>
      </c>
      <c r="F142" s="243" t="s">
        <v>23</v>
      </c>
      <c r="G142" s="244">
        <v>250</v>
      </c>
      <c r="H142" s="191">
        <f t="shared" si="26"/>
        <v>434.02777777777783</v>
      </c>
      <c r="I142" s="245">
        <v>21700</v>
      </c>
      <c r="J142" s="441">
        <f t="shared" si="22"/>
        <v>307.58399999999995</v>
      </c>
      <c r="K142" s="442">
        <f t="shared" si="17"/>
        <v>534</v>
      </c>
      <c r="L142" s="182">
        <v>26700</v>
      </c>
      <c r="N142" s="460">
        <f>0.02*0.096*C142/1000*D142</f>
        <v>1.1519999999999999E-2</v>
      </c>
    </row>
    <row r="143" spans="1:14" x14ac:dyDescent="0.3">
      <c r="A143" s="547" t="s">
        <v>172</v>
      </c>
      <c r="B143" s="499" t="s">
        <v>31</v>
      </c>
      <c r="C143" s="223">
        <v>3000</v>
      </c>
      <c r="D143" s="58">
        <v>1</v>
      </c>
      <c r="E143" s="58">
        <f>121*C143/1000000*D143</f>
        <v>0.36299999999999999</v>
      </c>
      <c r="F143" s="17" t="s">
        <v>14</v>
      </c>
      <c r="G143" s="229">
        <v>258</v>
      </c>
      <c r="H143" s="162">
        <f t="shared" si="26"/>
        <v>710.74380165289256</v>
      </c>
      <c r="I143" s="218">
        <v>35500</v>
      </c>
      <c r="J143" s="254">
        <f t="shared" si="22"/>
        <v>312.18</v>
      </c>
      <c r="K143" s="252">
        <f t="shared" si="17"/>
        <v>860</v>
      </c>
      <c r="L143" s="206">
        <v>43000</v>
      </c>
      <c r="N143" s="460">
        <f>0.02*0.121*C143/1000*D143</f>
        <v>7.26E-3</v>
      </c>
    </row>
    <row r="144" spans="1:14" ht="14.4" customHeight="1" x14ac:dyDescent="0.3">
      <c r="A144" s="548"/>
      <c r="B144" s="497"/>
      <c r="C144" s="145">
        <v>6000</v>
      </c>
      <c r="D144" s="16">
        <v>1</v>
      </c>
      <c r="E144" s="16">
        <f>121*C144/1000000*D144</f>
        <v>0.72599999999999998</v>
      </c>
      <c r="F144" s="18" t="s">
        <v>14</v>
      </c>
      <c r="G144" s="227">
        <v>523</v>
      </c>
      <c r="H144" s="160">
        <f t="shared" si="26"/>
        <v>720.38567493112953</v>
      </c>
      <c r="I144" s="205">
        <v>36000</v>
      </c>
      <c r="J144" s="254">
        <f t="shared" si="22"/>
        <v>624.36</v>
      </c>
      <c r="K144" s="252">
        <f t="shared" si="17"/>
        <v>860</v>
      </c>
      <c r="L144" s="168">
        <v>43000</v>
      </c>
      <c r="N144" s="460">
        <f>0.02*0.121*C144/1000*D144</f>
        <v>1.452E-2</v>
      </c>
    </row>
    <row r="145" spans="1:14" ht="24.6" customHeight="1" x14ac:dyDescent="0.3">
      <c r="A145" s="548"/>
      <c r="B145" s="497"/>
      <c r="C145" s="224">
        <v>3000</v>
      </c>
      <c r="D145" s="13">
        <v>1</v>
      </c>
      <c r="E145" s="13">
        <f>121*C145/1000000*D145</f>
        <v>0.36299999999999999</v>
      </c>
      <c r="F145" s="14" t="s">
        <v>23</v>
      </c>
      <c r="G145" s="228">
        <v>158</v>
      </c>
      <c r="H145" s="153">
        <f t="shared" si="26"/>
        <v>435.26170798898073</v>
      </c>
      <c r="I145" s="217">
        <v>21700</v>
      </c>
      <c r="J145" s="307">
        <f t="shared" si="22"/>
        <v>193.84200000000001</v>
      </c>
      <c r="K145" s="187">
        <f t="shared" si="17"/>
        <v>534</v>
      </c>
      <c r="L145" s="178">
        <v>26700</v>
      </c>
      <c r="N145" s="460">
        <f>0.02*0.121*C145/1000*D145</f>
        <v>7.26E-3</v>
      </c>
    </row>
    <row r="146" spans="1:14" ht="15" thickBot="1" x14ac:dyDescent="0.35">
      <c r="A146" s="549"/>
      <c r="B146" s="498"/>
      <c r="C146" s="225">
        <v>6000</v>
      </c>
      <c r="D146" s="179">
        <v>1</v>
      </c>
      <c r="E146" s="179">
        <f>121*C146/1000000*D146</f>
        <v>0.72599999999999998</v>
      </c>
      <c r="F146" s="15" t="s">
        <v>23</v>
      </c>
      <c r="G146" s="230">
        <v>316</v>
      </c>
      <c r="H146" s="181">
        <f t="shared" si="26"/>
        <v>435.26170798898073</v>
      </c>
      <c r="I146" s="219">
        <v>21700</v>
      </c>
      <c r="J146" s="443">
        <f t="shared" si="22"/>
        <v>387.68400000000003</v>
      </c>
      <c r="K146" s="444">
        <f t="shared" si="17"/>
        <v>534</v>
      </c>
      <c r="L146" s="247">
        <v>26700</v>
      </c>
      <c r="N146" s="460">
        <f>0.02*0.121*C146/1000*D146</f>
        <v>1.452E-2</v>
      </c>
    </row>
    <row r="147" spans="1:14" x14ac:dyDescent="0.3">
      <c r="A147" s="544" t="s">
        <v>172</v>
      </c>
      <c r="B147" s="497" t="s">
        <v>53</v>
      </c>
      <c r="C147" s="249">
        <v>3000</v>
      </c>
      <c r="D147" s="196">
        <v>1</v>
      </c>
      <c r="E147" s="196">
        <f>146*C147/1000000*D147</f>
        <v>0.438</v>
      </c>
      <c r="F147" s="250" t="s">
        <v>14</v>
      </c>
      <c r="G147" s="251">
        <v>311</v>
      </c>
      <c r="H147" s="252">
        <f t="shared" si="26"/>
        <v>710.04566210045664</v>
      </c>
      <c r="I147" s="253">
        <v>35500</v>
      </c>
      <c r="J147" s="221">
        <f t="shared" si="22"/>
        <v>376.68</v>
      </c>
      <c r="K147" s="162">
        <f t="shared" si="17"/>
        <v>860</v>
      </c>
      <c r="L147" s="188">
        <v>43000</v>
      </c>
      <c r="N147" s="460">
        <f>0.02*0.146*C147/1000*D147</f>
        <v>8.7600000000000004E-3</v>
      </c>
    </row>
    <row r="148" spans="1:14" x14ac:dyDescent="0.3">
      <c r="A148" s="545"/>
      <c r="B148" s="497"/>
      <c r="C148" s="145">
        <v>6000</v>
      </c>
      <c r="D148" s="16">
        <v>1</v>
      </c>
      <c r="E148" s="16">
        <f t="shared" ref="E148:E150" si="27">146*C148/1000000*D148</f>
        <v>0.876</v>
      </c>
      <c r="F148" s="18" t="s">
        <v>14</v>
      </c>
      <c r="G148" s="227">
        <v>631</v>
      </c>
      <c r="H148" s="160">
        <f t="shared" si="26"/>
        <v>720.31963470319636</v>
      </c>
      <c r="I148" s="205">
        <v>36000</v>
      </c>
      <c r="J148" s="254">
        <f t="shared" si="22"/>
        <v>753.36</v>
      </c>
      <c r="K148" s="252">
        <f t="shared" si="17"/>
        <v>860</v>
      </c>
      <c r="L148" s="168">
        <v>43000</v>
      </c>
      <c r="N148" s="460">
        <f>0.02*0.146*C148/1000*D148</f>
        <v>1.7520000000000001E-2</v>
      </c>
    </row>
    <row r="149" spans="1:14" x14ac:dyDescent="0.3">
      <c r="A149" s="545"/>
      <c r="B149" s="497"/>
      <c r="C149" s="224">
        <v>3000</v>
      </c>
      <c r="D149" s="13">
        <v>1</v>
      </c>
      <c r="E149" s="13">
        <f t="shared" si="27"/>
        <v>0.438</v>
      </c>
      <c r="F149" s="14" t="s">
        <v>23</v>
      </c>
      <c r="G149" s="228">
        <v>190</v>
      </c>
      <c r="H149" s="153">
        <f t="shared" si="26"/>
        <v>433.78995433789953</v>
      </c>
      <c r="I149" s="217">
        <v>21700</v>
      </c>
      <c r="J149" s="307">
        <f t="shared" si="22"/>
        <v>233.89200000000002</v>
      </c>
      <c r="K149" s="187">
        <f t="shared" si="17"/>
        <v>534</v>
      </c>
      <c r="L149" s="178">
        <v>26700</v>
      </c>
      <c r="N149" s="460">
        <f>0.02*0.146*C149/1000*D149</f>
        <v>8.7600000000000004E-3</v>
      </c>
    </row>
    <row r="150" spans="1:14" ht="15" thickBot="1" x14ac:dyDescent="0.35">
      <c r="A150" s="546"/>
      <c r="B150" s="497"/>
      <c r="C150" s="242">
        <v>6000</v>
      </c>
      <c r="D150" s="189">
        <v>1</v>
      </c>
      <c r="E150" s="189">
        <f t="shared" si="27"/>
        <v>0.876</v>
      </c>
      <c r="F150" s="243" t="s">
        <v>23</v>
      </c>
      <c r="G150" s="244">
        <v>380</v>
      </c>
      <c r="H150" s="191">
        <f t="shared" si="26"/>
        <v>433.78995433789953</v>
      </c>
      <c r="I150" s="245">
        <v>21700</v>
      </c>
      <c r="J150" s="441">
        <f t="shared" si="22"/>
        <v>467.78400000000005</v>
      </c>
      <c r="K150" s="442">
        <f t="shared" si="17"/>
        <v>534</v>
      </c>
      <c r="L150" s="182">
        <v>26700</v>
      </c>
      <c r="N150" s="460">
        <f>0.02*0.146*C150/1000*D150</f>
        <v>1.7520000000000001E-2</v>
      </c>
    </row>
    <row r="151" spans="1:14" x14ac:dyDescent="0.3">
      <c r="A151" s="494" t="s">
        <v>33</v>
      </c>
      <c r="B151" s="554" t="s">
        <v>30</v>
      </c>
      <c r="C151" s="223">
        <v>3000</v>
      </c>
      <c r="D151" s="58">
        <v>5</v>
      </c>
      <c r="E151" s="58">
        <f>96*C151/1000000*D151</f>
        <v>1.44</v>
      </c>
      <c r="F151" s="17" t="s">
        <v>14</v>
      </c>
      <c r="G151" s="229">
        <v>1022.4000000000001</v>
      </c>
      <c r="H151" s="162">
        <v>710.00000000000011</v>
      </c>
      <c r="I151" s="218">
        <v>35500</v>
      </c>
      <c r="J151" s="254">
        <f t="shared" si="22"/>
        <v>1238.3999999999999</v>
      </c>
      <c r="K151" s="252">
        <f t="shared" si="17"/>
        <v>859.99999999999989</v>
      </c>
      <c r="L151" s="206">
        <v>43000</v>
      </c>
      <c r="N151" s="460">
        <f>0.02*0.096*C151/1000*D151</f>
        <v>2.8799999999999999E-2</v>
      </c>
    </row>
    <row r="152" spans="1:14" ht="15" thickBot="1" x14ac:dyDescent="0.35">
      <c r="A152" s="496"/>
      <c r="B152" s="555"/>
      <c r="C152" s="225">
        <v>3000</v>
      </c>
      <c r="D152" s="179">
        <v>5</v>
      </c>
      <c r="E152" s="179">
        <f>96*C152/1000000*D152</f>
        <v>1.44</v>
      </c>
      <c r="F152" s="15" t="s">
        <v>23</v>
      </c>
      <c r="G152" s="230">
        <v>624.96</v>
      </c>
      <c r="H152" s="181">
        <v>434.00000000000006</v>
      </c>
      <c r="I152" s="219">
        <v>21700</v>
      </c>
      <c r="J152" s="307">
        <f t="shared" si="22"/>
        <v>768.95999999999992</v>
      </c>
      <c r="K152" s="187">
        <f t="shared" ref="K152" si="28">J152/E152</f>
        <v>534</v>
      </c>
      <c r="L152" s="182">
        <v>26700</v>
      </c>
      <c r="N152" s="460">
        <f>0.02*0.096*C152/1000*D152</f>
        <v>2.8799999999999999E-2</v>
      </c>
    </row>
    <row r="153" spans="1:14" ht="28.95" customHeight="1" x14ac:dyDescent="0.3">
      <c r="A153" s="533" t="s">
        <v>0</v>
      </c>
      <c r="B153" s="535" t="s">
        <v>12</v>
      </c>
      <c r="C153" s="529" t="s">
        <v>1</v>
      </c>
      <c r="D153" s="559" t="s">
        <v>4</v>
      </c>
      <c r="E153" s="560"/>
      <c r="F153" s="535" t="s">
        <v>7</v>
      </c>
      <c r="G153" s="550" t="s">
        <v>2</v>
      </c>
      <c r="H153" s="551"/>
      <c r="I153" s="552"/>
      <c r="J153" s="556" t="s">
        <v>3</v>
      </c>
      <c r="K153" s="557"/>
      <c r="L153" s="558"/>
      <c r="N153" s="460"/>
    </row>
    <row r="154" spans="1:14" ht="42" thickBot="1" x14ac:dyDescent="0.35">
      <c r="A154" s="533"/>
      <c r="B154" s="535"/>
      <c r="C154" s="529"/>
      <c r="D154" s="6" t="s">
        <v>5</v>
      </c>
      <c r="E154" s="6" t="s">
        <v>6</v>
      </c>
      <c r="F154" s="535"/>
      <c r="G154" s="226" t="s">
        <v>8</v>
      </c>
      <c r="H154" s="7" t="s">
        <v>24</v>
      </c>
      <c r="I154" s="216" t="s">
        <v>9</v>
      </c>
      <c r="J154" s="144" t="s">
        <v>8</v>
      </c>
      <c r="K154" s="8" t="s">
        <v>24</v>
      </c>
      <c r="L154" s="19" t="s">
        <v>9</v>
      </c>
      <c r="N154" s="460"/>
    </row>
    <row r="155" spans="1:14" x14ac:dyDescent="0.3">
      <c r="A155" s="539" t="s">
        <v>34</v>
      </c>
      <c r="B155" s="499" t="s">
        <v>30</v>
      </c>
      <c r="C155" s="279">
        <v>2000</v>
      </c>
      <c r="D155" s="58">
        <v>5</v>
      </c>
      <c r="E155" s="58">
        <f>88*C155/1000000*D155</f>
        <v>0.87999999999999989</v>
      </c>
      <c r="F155" s="17" t="s">
        <v>14</v>
      </c>
      <c r="G155" s="229">
        <v>685.44</v>
      </c>
      <c r="H155" s="162">
        <v>778.90909090909111</v>
      </c>
      <c r="I155" s="218">
        <v>35700</v>
      </c>
      <c r="J155" s="221">
        <v>750</v>
      </c>
      <c r="K155" s="162">
        <v>850.90909090909111</v>
      </c>
      <c r="L155" s="188">
        <v>39000</v>
      </c>
      <c r="N155" s="460"/>
    </row>
    <row r="156" spans="1:14" x14ac:dyDescent="0.3">
      <c r="A156" s="536"/>
      <c r="B156" s="497"/>
      <c r="C156" s="240">
        <v>2500</v>
      </c>
      <c r="D156" s="16">
        <v>5</v>
      </c>
      <c r="E156" s="16">
        <f t="shared" ref="E156:E160" si="29">88*C156/1000000*D156</f>
        <v>1.1000000000000001</v>
      </c>
      <c r="F156" s="18" t="s">
        <v>14</v>
      </c>
      <c r="G156" s="227">
        <v>856.79999999999984</v>
      </c>
      <c r="H156" s="160">
        <v>778.88727272727272</v>
      </c>
      <c r="I156" s="205">
        <v>35700</v>
      </c>
      <c r="J156" s="167">
        <v>935.99999999999989</v>
      </c>
      <c r="K156" s="160">
        <v>850.90909090909076</v>
      </c>
      <c r="L156" s="168">
        <v>39000</v>
      </c>
      <c r="N156" s="460"/>
    </row>
    <row r="157" spans="1:14" x14ac:dyDescent="0.3">
      <c r="A157" s="536"/>
      <c r="B157" s="497"/>
      <c r="C157" s="240">
        <v>3000</v>
      </c>
      <c r="D157" s="16">
        <v>5</v>
      </c>
      <c r="E157" s="16">
        <f t="shared" si="29"/>
        <v>1.32</v>
      </c>
      <c r="F157" s="18" t="s">
        <v>14</v>
      </c>
      <c r="G157" s="227">
        <v>1028.1600000000001</v>
      </c>
      <c r="H157" s="160">
        <v>778.90909090909088</v>
      </c>
      <c r="I157" s="205">
        <v>35700</v>
      </c>
      <c r="J157" s="167">
        <v>1125</v>
      </c>
      <c r="K157" s="160">
        <v>850.90909090909088</v>
      </c>
      <c r="L157" s="168">
        <v>39000</v>
      </c>
      <c r="N157" s="460"/>
    </row>
    <row r="158" spans="1:14" x14ac:dyDescent="0.3">
      <c r="A158" s="536"/>
      <c r="B158" s="497"/>
      <c r="C158" s="241">
        <v>2000</v>
      </c>
      <c r="D158" s="13">
        <v>5</v>
      </c>
      <c r="E158" s="13">
        <f t="shared" si="29"/>
        <v>0.87999999999999989</v>
      </c>
      <c r="F158" s="14" t="s">
        <v>23</v>
      </c>
      <c r="G158" s="228">
        <v>416.64000000000004</v>
      </c>
      <c r="H158" s="153">
        <v>473.45454545454555</v>
      </c>
      <c r="I158" s="217">
        <v>21700</v>
      </c>
      <c r="J158" s="220">
        <v>474.24000000000007</v>
      </c>
      <c r="K158" s="153">
        <v>538.90909090909111</v>
      </c>
      <c r="L158" s="178">
        <v>24700</v>
      </c>
      <c r="N158" s="460"/>
    </row>
    <row r="159" spans="1:14" x14ac:dyDescent="0.3">
      <c r="A159" s="536"/>
      <c r="B159" s="497"/>
      <c r="C159" s="241">
        <v>2500</v>
      </c>
      <c r="D159" s="13">
        <v>5</v>
      </c>
      <c r="E159" s="13">
        <f t="shared" si="29"/>
        <v>1.1000000000000001</v>
      </c>
      <c r="F159" s="14" t="s">
        <v>23</v>
      </c>
      <c r="G159" s="228">
        <v>520.77599999999995</v>
      </c>
      <c r="H159" s="153">
        <v>473.43272727272722</v>
      </c>
      <c r="I159" s="217">
        <v>21700</v>
      </c>
      <c r="J159" s="220">
        <v>592.79999999999995</v>
      </c>
      <c r="K159" s="153">
        <v>538.90909090909088</v>
      </c>
      <c r="L159" s="178">
        <v>24700</v>
      </c>
      <c r="N159" s="460"/>
    </row>
    <row r="160" spans="1:14" ht="15" thickBot="1" x14ac:dyDescent="0.35">
      <c r="A160" s="536"/>
      <c r="B160" s="497"/>
      <c r="C160" s="427">
        <v>3000</v>
      </c>
      <c r="D160" s="189">
        <v>5</v>
      </c>
      <c r="E160" s="189">
        <f t="shared" si="29"/>
        <v>1.32</v>
      </c>
      <c r="F160" s="243" t="s">
        <v>23</v>
      </c>
      <c r="G160" s="244">
        <v>624.96</v>
      </c>
      <c r="H160" s="191">
        <v>473.45454545454544</v>
      </c>
      <c r="I160" s="245">
        <v>21700</v>
      </c>
      <c r="J160" s="246">
        <v>711.36</v>
      </c>
      <c r="K160" s="191">
        <v>538.90909090909088</v>
      </c>
      <c r="L160" s="247">
        <v>24700</v>
      </c>
      <c r="N160" s="460"/>
    </row>
    <row r="161" spans="1:14" x14ac:dyDescent="0.3">
      <c r="A161" s="539" t="s">
        <v>34</v>
      </c>
      <c r="B161" s="499" t="s">
        <v>247</v>
      </c>
      <c r="C161" s="429">
        <v>3000</v>
      </c>
      <c r="D161" s="175">
        <v>2</v>
      </c>
      <c r="E161" s="175">
        <f>185*C161/1000000*D161</f>
        <v>1.1100000000000001</v>
      </c>
      <c r="F161" s="430" t="s">
        <v>14</v>
      </c>
      <c r="G161" s="303">
        <f>N161*I161</f>
        <v>1945.944</v>
      </c>
      <c r="H161" s="428">
        <f>G161/E161</f>
        <v>1753.1027027027026</v>
      </c>
      <c r="I161" s="177">
        <v>46200</v>
      </c>
      <c r="J161" s="290">
        <f>N161*L161</f>
        <v>2232.3599999999997</v>
      </c>
      <c r="K161" s="428">
        <f>J161/E161</f>
        <v>2011.1351351351348</v>
      </c>
      <c r="L161" s="177">
        <v>53000</v>
      </c>
      <c r="N161" s="460">
        <f>0.036*0.195*C161/1000*D161</f>
        <v>4.2119999999999998E-2</v>
      </c>
    </row>
    <row r="162" spans="1:14" ht="15" thickBot="1" x14ac:dyDescent="0.35">
      <c r="A162" s="537"/>
      <c r="B162" s="498"/>
      <c r="C162" s="431">
        <v>6000</v>
      </c>
      <c r="D162" s="179">
        <v>2</v>
      </c>
      <c r="E162" s="179">
        <f>185*C162/1000000*D162</f>
        <v>2.2200000000000002</v>
      </c>
      <c r="F162" s="15" t="s">
        <v>14</v>
      </c>
      <c r="G162" s="222">
        <f>N162*I162</f>
        <v>3891.8879999999999</v>
      </c>
      <c r="H162" s="181">
        <f>G162/E162</f>
        <v>1753.1027027027026</v>
      </c>
      <c r="I162" s="182">
        <v>46200</v>
      </c>
      <c r="J162" s="230">
        <f t="shared" ref="J162:J168" si="30">L162*N162</f>
        <v>4464.7199999999993</v>
      </c>
      <c r="K162" s="181">
        <f>J162/E162</f>
        <v>2011.1351351351348</v>
      </c>
      <c r="L162" s="182">
        <v>53000</v>
      </c>
      <c r="N162" s="460">
        <f>0.036*0.195*C162/1000*D162</f>
        <v>8.4239999999999995E-2</v>
      </c>
    </row>
    <row r="163" spans="1:14" x14ac:dyDescent="0.3">
      <c r="A163" s="495" t="s">
        <v>171</v>
      </c>
      <c r="B163" s="497" t="s">
        <v>35</v>
      </c>
      <c r="C163" s="249">
        <v>2000</v>
      </c>
      <c r="D163" s="196">
        <v>3</v>
      </c>
      <c r="E163" s="196">
        <f>130*C163/1000000*D163</f>
        <v>0.78</v>
      </c>
      <c r="F163" s="250" t="s">
        <v>14</v>
      </c>
      <c r="G163" s="416">
        <v>719.93999999999994</v>
      </c>
      <c r="H163" s="252">
        <v>922.99999999999989</v>
      </c>
      <c r="I163" s="253">
        <v>35500</v>
      </c>
      <c r="J163" s="254">
        <f t="shared" si="30"/>
        <v>841.62</v>
      </c>
      <c r="K163" s="252">
        <f>J163/E163</f>
        <v>1079</v>
      </c>
      <c r="L163" s="206">
        <v>41500</v>
      </c>
      <c r="N163" s="460">
        <f t="shared" ref="N163:N168" si="31">0.026*0.13*C163/1000*D163</f>
        <v>2.0279999999999999E-2</v>
      </c>
    </row>
    <row r="164" spans="1:14" x14ac:dyDescent="0.3">
      <c r="A164" s="495"/>
      <c r="B164" s="497"/>
      <c r="C164" s="145">
        <v>2500</v>
      </c>
      <c r="D164" s="16">
        <v>3</v>
      </c>
      <c r="E164" s="16">
        <f t="shared" ref="E164:E168" si="32">130*C164/1000000*D164</f>
        <v>0.97500000000000009</v>
      </c>
      <c r="F164" s="18" t="s">
        <v>14</v>
      </c>
      <c r="G164" s="227">
        <v>899.92499999999995</v>
      </c>
      <c r="H164" s="160">
        <v>922.99999999999989</v>
      </c>
      <c r="I164" s="205">
        <v>35500</v>
      </c>
      <c r="J164" s="254">
        <f t="shared" si="30"/>
        <v>1052.0249999999999</v>
      </c>
      <c r="K164" s="252">
        <f t="shared" ref="K164:K168" si="33">J164/E164</f>
        <v>1078.9999999999998</v>
      </c>
      <c r="L164" s="206">
        <v>41500</v>
      </c>
      <c r="N164" s="460">
        <f t="shared" si="31"/>
        <v>2.5349999999999998E-2</v>
      </c>
    </row>
    <row r="165" spans="1:14" ht="15" thickBot="1" x14ac:dyDescent="0.35">
      <c r="A165" s="495"/>
      <c r="B165" s="497"/>
      <c r="C165" s="435">
        <v>3000</v>
      </c>
      <c r="D165" s="332">
        <v>3</v>
      </c>
      <c r="E165" s="332">
        <f t="shared" si="32"/>
        <v>1.17</v>
      </c>
      <c r="F165" s="436" t="s">
        <v>14</v>
      </c>
      <c r="G165" s="337">
        <v>1079.9100000000001</v>
      </c>
      <c r="H165" s="335">
        <v>923.00000000000011</v>
      </c>
      <c r="I165" s="437">
        <v>35500</v>
      </c>
      <c r="J165" s="439">
        <f t="shared" si="30"/>
        <v>1262.4299999999998</v>
      </c>
      <c r="K165" s="440">
        <f t="shared" si="33"/>
        <v>1079</v>
      </c>
      <c r="L165" s="451">
        <v>41500</v>
      </c>
      <c r="N165" s="460">
        <f t="shared" si="31"/>
        <v>3.0419999999999996E-2</v>
      </c>
    </row>
    <row r="166" spans="1:14" x14ac:dyDescent="0.3">
      <c r="A166" s="495"/>
      <c r="B166" s="497"/>
      <c r="C166" s="302">
        <v>2000</v>
      </c>
      <c r="D166" s="175">
        <v>3</v>
      </c>
      <c r="E166" s="175">
        <f t="shared" si="32"/>
        <v>0.78</v>
      </c>
      <c r="F166" s="430" t="s">
        <v>23</v>
      </c>
      <c r="G166" s="290">
        <v>440.07599999999996</v>
      </c>
      <c r="H166" s="428">
        <v>564.19999999999993</v>
      </c>
      <c r="I166" s="438">
        <v>21700</v>
      </c>
      <c r="J166" s="303">
        <f t="shared" si="30"/>
        <v>517.14</v>
      </c>
      <c r="K166" s="428">
        <f t="shared" si="33"/>
        <v>663</v>
      </c>
      <c r="L166" s="177">
        <v>25500</v>
      </c>
      <c r="N166" s="460">
        <f t="shared" si="31"/>
        <v>2.0279999999999999E-2</v>
      </c>
    </row>
    <row r="167" spans="1:14" x14ac:dyDescent="0.3">
      <c r="A167" s="495"/>
      <c r="B167" s="497"/>
      <c r="C167" s="224">
        <v>2500</v>
      </c>
      <c r="D167" s="13">
        <v>3</v>
      </c>
      <c r="E167" s="13">
        <f t="shared" si="32"/>
        <v>0.97500000000000009</v>
      </c>
      <c r="F167" s="14" t="s">
        <v>23</v>
      </c>
      <c r="G167" s="228">
        <v>550.09499999999991</v>
      </c>
      <c r="H167" s="153">
        <v>564.19999999999982</v>
      </c>
      <c r="I167" s="217">
        <v>21700</v>
      </c>
      <c r="J167" s="307">
        <f t="shared" si="30"/>
        <v>646.42499999999995</v>
      </c>
      <c r="K167" s="187">
        <f t="shared" si="33"/>
        <v>662.99999999999989</v>
      </c>
      <c r="L167" s="178">
        <v>25500</v>
      </c>
      <c r="N167" s="460">
        <f t="shared" si="31"/>
        <v>2.5349999999999998E-2</v>
      </c>
    </row>
    <row r="168" spans="1:14" ht="15" thickBot="1" x14ac:dyDescent="0.35">
      <c r="A168" s="496"/>
      <c r="B168" s="498"/>
      <c r="C168" s="225">
        <v>3000</v>
      </c>
      <c r="D168" s="179">
        <v>3</v>
      </c>
      <c r="E168" s="179">
        <f t="shared" si="32"/>
        <v>1.17</v>
      </c>
      <c r="F168" s="15" t="s">
        <v>23</v>
      </c>
      <c r="G168" s="230">
        <v>660.11400000000003</v>
      </c>
      <c r="H168" s="181">
        <v>564.20000000000005</v>
      </c>
      <c r="I168" s="219">
        <v>21700</v>
      </c>
      <c r="J168" s="441">
        <f t="shared" si="30"/>
        <v>775.70999999999992</v>
      </c>
      <c r="K168" s="442">
        <f t="shared" si="33"/>
        <v>663</v>
      </c>
      <c r="L168" s="182">
        <v>25500</v>
      </c>
      <c r="N168" s="460">
        <f t="shared" si="31"/>
        <v>3.0419999999999996E-2</v>
      </c>
    </row>
    <row r="169" spans="1:14" x14ac:dyDescent="0.3">
      <c r="A169" s="494" t="s">
        <v>36</v>
      </c>
      <c r="B169" s="499" t="s">
        <v>37</v>
      </c>
      <c r="C169" s="223">
        <v>3000</v>
      </c>
      <c r="D169" s="58">
        <v>1</v>
      </c>
      <c r="E169" s="58">
        <f>143*C169/1000000*D169</f>
        <v>0.42899999999999999</v>
      </c>
      <c r="F169" s="17" t="s">
        <v>23</v>
      </c>
      <c r="G169" s="229">
        <v>621</v>
      </c>
      <c r="H169" s="162">
        <f>G169/E169</f>
        <v>1447.5524475524476</v>
      </c>
      <c r="I169" s="218">
        <v>53600</v>
      </c>
      <c r="J169" s="221">
        <v>690</v>
      </c>
      <c r="K169" s="162">
        <f>J169/E169</f>
        <v>1608.3916083916083</v>
      </c>
      <c r="L169" s="188">
        <v>59570</v>
      </c>
      <c r="N169" s="460"/>
    </row>
    <row r="170" spans="1:14" x14ac:dyDescent="0.3">
      <c r="A170" s="495"/>
      <c r="B170" s="497"/>
      <c r="C170" s="145">
        <v>4000</v>
      </c>
      <c r="D170" s="16">
        <v>1</v>
      </c>
      <c r="E170" s="16">
        <f t="shared" ref="E170:E171" si="34">143*C170/1000000*D170</f>
        <v>0.57199999999999995</v>
      </c>
      <c r="F170" s="18" t="s">
        <v>23</v>
      </c>
      <c r="G170" s="227">
        <v>828</v>
      </c>
      <c r="H170" s="160">
        <f>G170/E170</f>
        <v>1447.5524475524476</v>
      </c>
      <c r="I170" s="205">
        <v>53600</v>
      </c>
      <c r="J170" s="167">
        <v>920</v>
      </c>
      <c r="K170" s="160">
        <f>J170/E170</f>
        <v>1608.3916083916085</v>
      </c>
      <c r="L170" s="168">
        <v>59570</v>
      </c>
      <c r="N170" s="460"/>
    </row>
    <row r="171" spans="1:14" ht="15" thickBot="1" x14ac:dyDescent="0.35">
      <c r="A171" s="496"/>
      <c r="B171" s="498"/>
      <c r="C171" s="255">
        <v>5000</v>
      </c>
      <c r="D171" s="63">
        <v>1</v>
      </c>
      <c r="E171" s="63">
        <f t="shared" si="34"/>
        <v>0.71499999999999997</v>
      </c>
      <c r="F171" s="256" t="s">
        <v>23</v>
      </c>
      <c r="G171" s="257">
        <v>1035</v>
      </c>
      <c r="H171" s="183">
        <f>G171/E171</f>
        <v>1447.5524475524476</v>
      </c>
      <c r="I171" s="258">
        <v>53600</v>
      </c>
      <c r="J171" s="259">
        <v>1150</v>
      </c>
      <c r="K171" s="183">
        <f>J171/E171</f>
        <v>1608.3916083916085</v>
      </c>
      <c r="L171" s="184">
        <v>59570</v>
      </c>
      <c r="N171" s="460"/>
    </row>
    <row r="172" spans="1:14" ht="21" customHeight="1" x14ac:dyDescent="0.3">
      <c r="A172" s="500" t="s">
        <v>0</v>
      </c>
      <c r="B172" s="502" t="s">
        <v>12</v>
      </c>
      <c r="C172" s="528" t="s">
        <v>1</v>
      </c>
      <c r="D172" s="561"/>
      <c r="E172" s="562"/>
      <c r="F172" s="502" t="s">
        <v>7</v>
      </c>
      <c r="G172" s="565" t="s">
        <v>2</v>
      </c>
      <c r="H172" s="508"/>
      <c r="I172" s="566"/>
      <c r="J172" s="530" t="s">
        <v>3</v>
      </c>
      <c r="K172" s="531"/>
      <c r="L172" s="532"/>
    </row>
    <row r="173" spans="1:14" ht="21" customHeight="1" thickBot="1" x14ac:dyDescent="0.35">
      <c r="A173" s="501"/>
      <c r="B173" s="503"/>
      <c r="C173" s="553"/>
      <c r="D173" s="563"/>
      <c r="E173" s="564"/>
      <c r="F173" s="503"/>
      <c r="G173" s="567" t="s">
        <v>59</v>
      </c>
      <c r="H173" s="568"/>
      <c r="I173" s="264" t="s">
        <v>9</v>
      </c>
      <c r="J173" s="567" t="s">
        <v>59</v>
      </c>
      <c r="K173" s="568"/>
      <c r="L173" s="9" t="s">
        <v>9</v>
      </c>
    </row>
    <row r="174" spans="1:14" x14ac:dyDescent="0.3">
      <c r="A174" s="504" t="s">
        <v>179</v>
      </c>
      <c r="B174" s="505" t="s">
        <v>180</v>
      </c>
      <c r="C174" s="390">
        <v>3000</v>
      </c>
      <c r="D174" s="392">
        <v>1</v>
      </c>
      <c r="E174" s="391"/>
      <c r="F174" s="250" t="s">
        <v>14</v>
      </c>
      <c r="G174" s="393"/>
      <c r="H174" s="394"/>
      <c r="I174" s="28">
        <v>34000</v>
      </c>
      <c r="J174" s="390"/>
      <c r="K174" s="392"/>
      <c r="L174" s="39" t="s">
        <v>173</v>
      </c>
    </row>
    <row r="175" spans="1:14" x14ac:dyDescent="0.3">
      <c r="A175" s="504"/>
      <c r="B175" s="505"/>
      <c r="C175" s="384">
        <v>4000</v>
      </c>
      <c r="D175" s="382">
        <v>1</v>
      </c>
      <c r="E175" s="383"/>
      <c r="F175" s="250" t="s">
        <v>14</v>
      </c>
      <c r="G175" s="395"/>
      <c r="H175" s="382"/>
      <c r="I175" s="29">
        <v>34000</v>
      </c>
      <c r="J175" s="384"/>
      <c r="K175" s="382"/>
      <c r="L175" s="10" t="s">
        <v>173</v>
      </c>
    </row>
    <row r="176" spans="1:14" x14ac:dyDescent="0.3">
      <c r="A176" s="504"/>
      <c r="B176" s="505"/>
      <c r="C176" s="384">
        <v>5000</v>
      </c>
      <c r="D176" s="382">
        <v>1</v>
      </c>
      <c r="E176" s="383"/>
      <c r="F176" s="250" t="s">
        <v>14</v>
      </c>
      <c r="G176" s="395"/>
      <c r="H176" s="382"/>
      <c r="I176" s="29">
        <v>34000</v>
      </c>
      <c r="J176" s="384"/>
      <c r="K176" s="382"/>
      <c r="L176" s="10" t="s">
        <v>173</v>
      </c>
    </row>
    <row r="177" spans="1:12" ht="15" thickBot="1" x14ac:dyDescent="0.35">
      <c r="A177" s="504"/>
      <c r="B177" s="505"/>
      <c r="C177" s="385">
        <v>6000</v>
      </c>
      <c r="D177" s="388">
        <v>1</v>
      </c>
      <c r="E177" s="386"/>
      <c r="F177" s="387" t="s">
        <v>14</v>
      </c>
      <c r="G177" s="396"/>
      <c r="H177" s="397"/>
      <c r="I177" s="29">
        <v>34000</v>
      </c>
      <c r="J177" s="385"/>
      <c r="K177" s="388"/>
      <c r="L177" s="389" t="s">
        <v>173</v>
      </c>
    </row>
    <row r="178" spans="1:12" x14ac:dyDescent="0.3">
      <c r="A178" s="494" t="s">
        <v>44</v>
      </c>
      <c r="B178" s="375" t="s">
        <v>175</v>
      </c>
      <c r="C178" s="223">
        <v>3000</v>
      </c>
      <c r="D178" s="471"/>
      <c r="E178" s="472"/>
      <c r="F178" s="17" t="s">
        <v>14</v>
      </c>
      <c r="G178" s="473" t="s">
        <v>173</v>
      </c>
      <c r="H178" s="474"/>
      <c r="I178" s="218"/>
      <c r="J178" s="473">
        <v>24</v>
      </c>
      <c r="K178" s="474"/>
      <c r="L178" s="188">
        <v>39700</v>
      </c>
    </row>
    <row r="179" spans="1:12" x14ac:dyDescent="0.3">
      <c r="A179" s="495"/>
      <c r="B179" s="376" t="s">
        <v>176</v>
      </c>
      <c r="C179" s="145">
        <v>3000</v>
      </c>
      <c r="D179" s="475"/>
      <c r="E179" s="476"/>
      <c r="F179" s="18" t="s">
        <v>14</v>
      </c>
      <c r="G179" s="477" t="s">
        <v>173</v>
      </c>
      <c r="H179" s="478"/>
      <c r="I179" s="205"/>
      <c r="J179" s="477">
        <v>36</v>
      </c>
      <c r="K179" s="478"/>
      <c r="L179" s="168">
        <v>39700</v>
      </c>
    </row>
    <row r="180" spans="1:12" x14ac:dyDescent="0.3">
      <c r="A180" s="495"/>
      <c r="B180" s="376" t="s">
        <v>177</v>
      </c>
      <c r="C180" s="145">
        <v>3000</v>
      </c>
      <c r="D180" s="475"/>
      <c r="E180" s="476"/>
      <c r="F180" s="18" t="s">
        <v>14</v>
      </c>
      <c r="G180" s="477" t="s">
        <v>173</v>
      </c>
      <c r="H180" s="478"/>
      <c r="I180" s="205"/>
      <c r="J180" s="477">
        <v>48</v>
      </c>
      <c r="K180" s="478"/>
      <c r="L180" s="168">
        <v>39700</v>
      </c>
    </row>
    <row r="181" spans="1:12" ht="15" thickBot="1" x14ac:dyDescent="0.35">
      <c r="A181" s="496"/>
      <c r="B181" s="285" t="s">
        <v>178</v>
      </c>
      <c r="C181" s="255">
        <v>3000</v>
      </c>
      <c r="D181" s="569"/>
      <c r="E181" s="570"/>
      <c r="F181" s="256" t="s">
        <v>14</v>
      </c>
      <c r="G181" s="571" t="s">
        <v>173</v>
      </c>
      <c r="H181" s="572"/>
      <c r="I181" s="258"/>
      <c r="J181" s="571">
        <v>60</v>
      </c>
      <c r="K181" s="572"/>
      <c r="L181" s="184">
        <v>39700</v>
      </c>
    </row>
    <row r="182" spans="1:12" x14ac:dyDescent="0.3">
      <c r="A182" s="494" t="s">
        <v>44</v>
      </c>
      <c r="B182" s="214" t="s">
        <v>41</v>
      </c>
      <c r="C182" s="223">
        <v>3000</v>
      </c>
      <c r="D182" s="471"/>
      <c r="E182" s="472"/>
      <c r="F182" s="17" t="s">
        <v>14</v>
      </c>
      <c r="G182" s="473" t="s">
        <v>173</v>
      </c>
      <c r="H182" s="474"/>
      <c r="I182" s="218"/>
      <c r="J182" s="473">
        <v>71.459999999999994</v>
      </c>
      <c r="K182" s="474"/>
      <c r="L182" s="188">
        <v>39700</v>
      </c>
    </row>
    <row r="183" spans="1:12" x14ac:dyDescent="0.3">
      <c r="A183" s="495"/>
      <c r="B183" s="208" t="s">
        <v>39</v>
      </c>
      <c r="C183" s="145">
        <v>3000</v>
      </c>
      <c r="D183" s="475"/>
      <c r="E183" s="476"/>
      <c r="F183" s="18" t="s">
        <v>14</v>
      </c>
      <c r="G183" s="477" t="s">
        <v>173</v>
      </c>
      <c r="H183" s="478"/>
      <c r="I183" s="205"/>
      <c r="J183" s="477">
        <v>95</v>
      </c>
      <c r="K183" s="478"/>
      <c r="L183" s="168">
        <v>39700</v>
      </c>
    </row>
    <row r="184" spans="1:12" x14ac:dyDescent="0.3">
      <c r="A184" s="495"/>
      <c r="B184" s="208" t="s">
        <v>40</v>
      </c>
      <c r="C184" s="145">
        <v>3000</v>
      </c>
      <c r="D184" s="475"/>
      <c r="E184" s="476"/>
      <c r="F184" s="18" t="s">
        <v>14</v>
      </c>
      <c r="G184" s="477" t="s">
        <v>173</v>
      </c>
      <c r="H184" s="478"/>
      <c r="I184" s="205"/>
      <c r="J184" s="477">
        <v>119</v>
      </c>
      <c r="K184" s="478"/>
      <c r="L184" s="168">
        <v>39700</v>
      </c>
    </row>
    <row r="185" spans="1:12" x14ac:dyDescent="0.3">
      <c r="A185" s="495"/>
      <c r="B185" s="208" t="s">
        <v>42</v>
      </c>
      <c r="C185" s="145">
        <v>3000</v>
      </c>
      <c r="D185" s="475"/>
      <c r="E185" s="476"/>
      <c r="F185" s="18" t="s">
        <v>14</v>
      </c>
      <c r="G185" s="477" t="s">
        <v>173</v>
      </c>
      <c r="H185" s="478"/>
      <c r="I185" s="205"/>
      <c r="J185" s="477">
        <v>143</v>
      </c>
      <c r="K185" s="478"/>
      <c r="L185" s="168">
        <v>39700</v>
      </c>
    </row>
    <row r="186" spans="1:12" x14ac:dyDescent="0.3">
      <c r="A186" s="495"/>
      <c r="B186" s="265" t="s">
        <v>41</v>
      </c>
      <c r="C186" s="231">
        <v>3000</v>
      </c>
      <c r="D186" s="479"/>
      <c r="E186" s="480"/>
      <c r="F186" s="233" t="s">
        <v>23</v>
      </c>
      <c r="G186" s="481" t="s">
        <v>173</v>
      </c>
      <c r="H186" s="482"/>
      <c r="I186" s="236"/>
      <c r="J186" s="481">
        <v>47</v>
      </c>
      <c r="K186" s="482"/>
      <c r="L186" s="238">
        <v>25900</v>
      </c>
    </row>
    <row r="187" spans="1:12" x14ac:dyDescent="0.3">
      <c r="A187" s="495"/>
      <c r="B187" s="265" t="s">
        <v>39</v>
      </c>
      <c r="C187" s="231">
        <v>3000</v>
      </c>
      <c r="D187" s="479"/>
      <c r="E187" s="480"/>
      <c r="F187" s="233" t="s">
        <v>23</v>
      </c>
      <c r="G187" s="481" t="s">
        <v>173</v>
      </c>
      <c r="H187" s="482"/>
      <c r="I187" s="236"/>
      <c r="J187" s="481">
        <v>62</v>
      </c>
      <c r="K187" s="482"/>
      <c r="L187" s="238">
        <v>25900</v>
      </c>
    </row>
    <row r="188" spans="1:12" x14ac:dyDescent="0.3">
      <c r="A188" s="495"/>
      <c r="B188" s="265" t="s">
        <v>40</v>
      </c>
      <c r="C188" s="231">
        <v>3000</v>
      </c>
      <c r="D188" s="479"/>
      <c r="E188" s="480"/>
      <c r="F188" s="233" t="s">
        <v>23</v>
      </c>
      <c r="G188" s="481" t="s">
        <v>173</v>
      </c>
      <c r="H188" s="482"/>
      <c r="I188" s="236"/>
      <c r="J188" s="481">
        <v>78</v>
      </c>
      <c r="K188" s="482"/>
      <c r="L188" s="238">
        <v>25900</v>
      </c>
    </row>
    <row r="189" spans="1:12" ht="15" thickBot="1" x14ac:dyDescent="0.35">
      <c r="A189" s="496"/>
      <c r="B189" s="268" t="s">
        <v>42</v>
      </c>
      <c r="C189" s="269">
        <v>3000</v>
      </c>
      <c r="D189" s="483"/>
      <c r="E189" s="484"/>
      <c r="F189" s="270" t="s">
        <v>23</v>
      </c>
      <c r="G189" s="485" t="s">
        <v>173</v>
      </c>
      <c r="H189" s="486"/>
      <c r="I189" s="271"/>
      <c r="J189" s="485">
        <v>93</v>
      </c>
      <c r="K189" s="486"/>
      <c r="L189" s="239">
        <v>25900</v>
      </c>
    </row>
    <row r="190" spans="1:12" x14ac:dyDescent="0.3">
      <c r="A190" s="494" t="s">
        <v>43</v>
      </c>
      <c r="B190" s="272" t="s">
        <v>52</v>
      </c>
      <c r="C190" s="223">
        <v>3000</v>
      </c>
      <c r="D190" s="471"/>
      <c r="E190" s="472"/>
      <c r="F190" s="17" t="s">
        <v>14</v>
      </c>
      <c r="G190" s="473">
        <v>91</v>
      </c>
      <c r="H190" s="474"/>
      <c r="I190" s="218">
        <v>33600</v>
      </c>
      <c r="J190" s="473">
        <v>103</v>
      </c>
      <c r="K190" s="474"/>
      <c r="L190" s="188">
        <v>38200</v>
      </c>
    </row>
    <row r="191" spans="1:12" x14ac:dyDescent="0.3">
      <c r="A191" s="495"/>
      <c r="B191" s="208" t="s">
        <v>45</v>
      </c>
      <c r="C191" s="145">
        <v>3000</v>
      </c>
      <c r="D191" s="475"/>
      <c r="E191" s="476"/>
      <c r="F191" s="18" t="s">
        <v>14</v>
      </c>
      <c r="G191" s="477">
        <v>121</v>
      </c>
      <c r="H191" s="478"/>
      <c r="I191" s="205">
        <v>33600</v>
      </c>
      <c r="J191" s="477">
        <v>138</v>
      </c>
      <c r="K191" s="478"/>
      <c r="L191" s="168">
        <v>38200</v>
      </c>
    </row>
    <row r="192" spans="1:12" x14ac:dyDescent="0.3">
      <c r="A192" s="495"/>
      <c r="B192" s="208" t="s">
        <v>46</v>
      </c>
      <c r="C192" s="145">
        <v>3000</v>
      </c>
      <c r="D192" s="475"/>
      <c r="E192" s="476"/>
      <c r="F192" s="18" t="s">
        <v>14</v>
      </c>
      <c r="G192" s="477">
        <v>151</v>
      </c>
      <c r="H192" s="478"/>
      <c r="I192" s="205">
        <v>33600</v>
      </c>
      <c r="J192" s="477">
        <v>172</v>
      </c>
      <c r="K192" s="478"/>
      <c r="L192" s="168">
        <v>38200</v>
      </c>
    </row>
    <row r="193" spans="1:12" x14ac:dyDescent="0.3">
      <c r="A193" s="495"/>
      <c r="B193" s="208" t="s">
        <v>47</v>
      </c>
      <c r="C193" s="145">
        <v>3000</v>
      </c>
      <c r="D193" s="475"/>
      <c r="E193" s="476"/>
      <c r="F193" s="18" t="s">
        <v>14</v>
      </c>
      <c r="G193" s="477">
        <v>161</v>
      </c>
      <c r="H193" s="478"/>
      <c r="I193" s="205">
        <v>33600</v>
      </c>
      <c r="J193" s="477">
        <v>183</v>
      </c>
      <c r="K193" s="478"/>
      <c r="L193" s="168">
        <v>38200</v>
      </c>
    </row>
    <row r="194" spans="1:12" x14ac:dyDescent="0.3">
      <c r="A194" s="495"/>
      <c r="B194" s="208" t="s">
        <v>48</v>
      </c>
      <c r="C194" s="145">
        <v>3000</v>
      </c>
      <c r="D194" s="475"/>
      <c r="E194" s="476"/>
      <c r="F194" s="18" t="s">
        <v>14</v>
      </c>
      <c r="G194" s="477">
        <v>202</v>
      </c>
      <c r="H194" s="478"/>
      <c r="I194" s="205">
        <v>33600</v>
      </c>
      <c r="J194" s="477">
        <v>229</v>
      </c>
      <c r="K194" s="478"/>
      <c r="L194" s="168">
        <v>38200</v>
      </c>
    </row>
    <row r="195" spans="1:12" x14ac:dyDescent="0.3">
      <c r="A195" s="495"/>
      <c r="B195" s="208" t="s">
        <v>49</v>
      </c>
      <c r="C195" s="145">
        <v>3000</v>
      </c>
      <c r="D195" s="475"/>
      <c r="E195" s="476"/>
      <c r="F195" s="18" t="s">
        <v>14</v>
      </c>
      <c r="G195" s="477">
        <v>242</v>
      </c>
      <c r="H195" s="478"/>
      <c r="I195" s="205">
        <v>33600</v>
      </c>
      <c r="J195" s="477">
        <v>275</v>
      </c>
      <c r="K195" s="478"/>
      <c r="L195" s="168">
        <v>38200</v>
      </c>
    </row>
    <row r="196" spans="1:12" x14ac:dyDescent="0.3">
      <c r="A196" s="495"/>
      <c r="B196" s="208" t="s">
        <v>50</v>
      </c>
      <c r="C196" s="145">
        <v>3000</v>
      </c>
      <c r="D196" s="475"/>
      <c r="E196" s="476"/>
      <c r="F196" s="18" t="s">
        <v>14</v>
      </c>
      <c r="G196" s="477">
        <v>252</v>
      </c>
      <c r="H196" s="478"/>
      <c r="I196" s="205">
        <v>33600</v>
      </c>
      <c r="J196" s="477">
        <v>287</v>
      </c>
      <c r="K196" s="478"/>
      <c r="L196" s="168">
        <v>38200</v>
      </c>
    </row>
    <row r="197" spans="1:12" x14ac:dyDescent="0.3">
      <c r="A197" s="495"/>
      <c r="B197" s="208" t="s">
        <v>51</v>
      </c>
      <c r="C197" s="145">
        <v>3000</v>
      </c>
      <c r="D197" s="475"/>
      <c r="E197" s="476"/>
      <c r="F197" s="18" t="s">
        <v>14</v>
      </c>
      <c r="G197" s="477">
        <v>353</v>
      </c>
      <c r="H197" s="478"/>
      <c r="I197" s="205">
        <v>33600</v>
      </c>
      <c r="J197" s="477">
        <v>401</v>
      </c>
      <c r="K197" s="478"/>
      <c r="L197" s="168">
        <v>38200</v>
      </c>
    </row>
    <row r="198" spans="1:12" x14ac:dyDescent="0.3">
      <c r="A198" s="495"/>
      <c r="B198" s="266" t="s">
        <v>52</v>
      </c>
      <c r="C198" s="224">
        <v>3000</v>
      </c>
      <c r="D198" s="479"/>
      <c r="E198" s="480"/>
      <c r="F198" s="14" t="s">
        <v>23</v>
      </c>
      <c r="G198" s="481">
        <v>59</v>
      </c>
      <c r="H198" s="482"/>
      <c r="I198" s="217">
        <v>21700</v>
      </c>
      <c r="J198" s="481">
        <v>67</v>
      </c>
      <c r="K198" s="482"/>
      <c r="L198" s="178">
        <v>24700</v>
      </c>
    </row>
    <row r="199" spans="1:12" x14ac:dyDescent="0.3">
      <c r="A199" s="495"/>
      <c r="B199" s="265" t="s">
        <v>45</v>
      </c>
      <c r="C199" s="224">
        <v>3000</v>
      </c>
      <c r="D199" s="479"/>
      <c r="E199" s="480"/>
      <c r="F199" s="14" t="s">
        <v>23</v>
      </c>
      <c r="G199" s="481">
        <v>78</v>
      </c>
      <c r="H199" s="482"/>
      <c r="I199" s="217">
        <v>21700</v>
      </c>
      <c r="J199" s="481">
        <v>89</v>
      </c>
      <c r="K199" s="482"/>
      <c r="L199" s="178">
        <v>24700</v>
      </c>
    </row>
    <row r="200" spans="1:12" x14ac:dyDescent="0.3">
      <c r="A200" s="495"/>
      <c r="B200" s="265" t="s">
        <v>257</v>
      </c>
      <c r="C200" s="224">
        <v>3000</v>
      </c>
      <c r="D200" s="479"/>
      <c r="E200" s="480"/>
      <c r="F200" s="14" t="s">
        <v>23</v>
      </c>
      <c r="G200" s="481">
        <v>98</v>
      </c>
      <c r="H200" s="482"/>
      <c r="I200" s="217">
        <v>21700</v>
      </c>
      <c r="J200" s="481">
        <v>111</v>
      </c>
      <c r="K200" s="482"/>
      <c r="L200" s="178">
        <v>24700</v>
      </c>
    </row>
    <row r="201" spans="1:12" x14ac:dyDescent="0.3">
      <c r="A201" s="495"/>
      <c r="B201" s="265" t="s">
        <v>47</v>
      </c>
      <c r="C201" s="224">
        <v>3000</v>
      </c>
      <c r="D201" s="479"/>
      <c r="E201" s="480"/>
      <c r="F201" s="14" t="s">
        <v>23</v>
      </c>
      <c r="G201" s="481">
        <v>104</v>
      </c>
      <c r="H201" s="482"/>
      <c r="I201" s="217">
        <v>21700</v>
      </c>
      <c r="J201" s="481">
        <v>119</v>
      </c>
      <c r="K201" s="482"/>
      <c r="L201" s="178">
        <v>24700</v>
      </c>
    </row>
    <row r="202" spans="1:12" x14ac:dyDescent="0.3">
      <c r="A202" s="495"/>
      <c r="B202" s="265" t="s">
        <v>48</v>
      </c>
      <c r="C202" s="224">
        <v>3000</v>
      </c>
      <c r="D202" s="479"/>
      <c r="E202" s="480"/>
      <c r="F202" s="14" t="s">
        <v>23</v>
      </c>
      <c r="G202" s="481">
        <v>130</v>
      </c>
      <c r="H202" s="482"/>
      <c r="I202" s="217">
        <v>21700</v>
      </c>
      <c r="J202" s="481">
        <v>148</v>
      </c>
      <c r="K202" s="482"/>
      <c r="L202" s="178">
        <v>24700</v>
      </c>
    </row>
    <row r="203" spans="1:12" x14ac:dyDescent="0.3">
      <c r="A203" s="495"/>
      <c r="B203" s="265" t="s">
        <v>49</v>
      </c>
      <c r="C203" s="224">
        <v>3000</v>
      </c>
      <c r="D203" s="479"/>
      <c r="E203" s="480"/>
      <c r="F203" s="14" t="s">
        <v>23</v>
      </c>
      <c r="G203" s="481">
        <v>156</v>
      </c>
      <c r="H203" s="482"/>
      <c r="I203" s="217">
        <v>21700</v>
      </c>
      <c r="J203" s="481">
        <v>178</v>
      </c>
      <c r="K203" s="482"/>
      <c r="L203" s="178">
        <v>24700</v>
      </c>
    </row>
    <row r="204" spans="1:12" x14ac:dyDescent="0.3">
      <c r="A204" s="495"/>
      <c r="B204" s="265" t="s">
        <v>50</v>
      </c>
      <c r="C204" s="224">
        <v>3000</v>
      </c>
      <c r="D204" s="479"/>
      <c r="E204" s="480"/>
      <c r="F204" s="14" t="s">
        <v>23</v>
      </c>
      <c r="G204" s="481">
        <v>163</v>
      </c>
      <c r="H204" s="482"/>
      <c r="I204" s="217">
        <v>21700</v>
      </c>
      <c r="J204" s="481">
        <v>185</v>
      </c>
      <c r="K204" s="482"/>
      <c r="L204" s="178">
        <v>24700</v>
      </c>
    </row>
    <row r="205" spans="1:12" ht="15" thickBot="1" x14ac:dyDescent="0.35">
      <c r="A205" s="496"/>
      <c r="B205" s="268" t="s">
        <v>51</v>
      </c>
      <c r="C205" s="225">
        <v>3000</v>
      </c>
      <c r="D205" s="483"/>
      <c r="E205" s="484"/>
      <c r="F205" s="15" t="s">
        <v>23</v>
      </c>
      <c r="G205" s="485">
        <v>228</v>
      </c>
      <c r="H205" s="486"/>
      <c r="I205" s="219">
        <v>21700</v>
      </c>
      <c r="J205" s="485">
        <v>259</v>
      </c>
      <c r="K205" s="486"/>
      <c r="L205" s="182">
        <v>24700</v>
      </c>
    </row>
    <row r="206" spans="1:12" x14ac:dyDescent="0.3">
      <c r="A206" s="487" t="s">
        <v>254</v>
      </c>
      <c r="B206" s="215" t="s">
        <v>30</v>
      </c>
      <c r="C206" s="223">
        <v>6000</v>
      </c>
      <c r="D206" s="471"/>
      <c r="E206" s="472"/>
      <c r="F206" s="17" t="s">
        <v>14</v>
      </c>
      <c r="G206" s="473">
        <v>414</v>
      </c>
      <c r="H206" s="474"/>
      <c r="I206" s="218">
        <v>36000</v>
      </c>
      <c r="J206" s="473">
        <v>472</v>
      </c>
      <c r="K206" s="474"/>
      <c r="L206" s="188">
        <v>40900</v>
      </c>
    </row>
    <row r="207" spans="1:12" x14ac:dyDescent="0.3">
      <c r="A207" s="488"/>
      <c r="B207" s="209" t="s">
        <v>31</v>
      </c>
      <c r="C207" s="145">
        <v>6000</v>
      </c>
      <c r="D207" s="475"/>
      <c r="E207" s="476"/>
      <c r="F207" s="18" t="s">
        <v>14</v>
      </c>
      <c r="G207" s="477">
        <v>523</v>
      </c>
      <c r="H207" s="478"/>
      <c r="I207" s="205">
        <v>36000</v>
      </c>
      <c r="J207" s="477">
        <v>594</v>
      </c>
      <c r="K207" s="478"/>
      <c r="L207" s="168">
        <v>40900</v>
      </c>
    </row>
    <row r="208" spans="1:12" x14ac:dyDescent="0.3">
      <c r="A208" s="488"/>
      <c r="B208" s="209" t="s">
        <v>53</v>
      </c>
      <c r="C208" s="145">
        <v>6000</v>
      </c>
      <c r="D208" s="475"/>
      <c r="E208" s="476"/>
      <c r="F208" s="18" t="s">
        <v>14</v>
      </c>
      <c r="G208" s="477">
        <v>631</v>
      </c>
      <c r="H208" s="478"/>
      <c r="I208" s="205">
        <v>36000</v>
      </c>
      <c r="J208" s="477">
        <v>717</v>
      </c>
      <c r="K208" s="478"/>
      <c r="L208" s="168">
        <v>40900</v>
      </c>
    </row>
    <row r="209" spans="1:12" x14ac:dyDescent="0.3">
      <c r="A209" s="488"/>
      <c r="B209" s="277" t="s">
        <v>30</v>
      </c>
      <c r="C209" s="224">
        <v>6000</v>
      </c>
      <c r="D209" s="479"/>
      <c r="E209" s="480"/>
      <c r="F209" s="14" t="s">
        <v>23</v>
      </c>
      <c r="G209" s="481" t="s">
        <v>173</v>
      </c>
      <c r="H209" s="482"/>
      <c r="I209" s="217"/>
      <c r="J209" s="481">
        <v>320</v>
      </c>
      <c r="K209" s="482"/>
      <c r="L209" s="178">
        <v>27800</v>
      </c>
    </row>
    <row r="210" spans="1:12" x14ac:dyDescent="0.3">
      <c r="A210" s="488"/>
      <c r="B210" s="277" t="s">
        <v>31</v>
      </c>
      <c r="C210" s="224">
        <v>6000</v>
      </c>
      <c r="D210" s="479"/>
      <c r="E210" s="480"/>
      <c r="F210" s="14" t="s">
        <v>23</v>
      </c>
      <c r="G210" s="481" t="s">
        <v>173</v>
      </c>
      <c r="H210" s="482"/>
      <c r="I210" s="217"/>
      <c r="J210" s="481">
        <v>404</v>
      </c>
      <c r="K210" s="482"/>
      <c r="L210" s="178">
        <v>27800</v>
      </c>
    </row>
    <row r="211" spans="1:12" ht="15" thickBot="1" x14ac:dyDescent="0.35">
      <c r="A211" s="488"/>
      <c r="B211" s="278" t="s">
        <v>256</v>
      </c>
      <c r="C211" s="242">
        <v>6000</v>
      </c>
      <c r="D211" s="490"/>
      <c r="E211" s="491"/>
      <c r="F211" s="243" t="s">
        <v>23</v>
      </c>
      <c r="G211" s="492" t="s">
        <v>173</v>
      </c>
      <c r="H211" s="493"/>
      <c r="I211" s="245"/>
      <c r="J211" s="492">
        <v>488</v>
      </c>
      <c r="K211" s="493"/>
      <c r="L211" s="247">
        <v>27800</v>
      </c>
    </row>
    <row r="212" spans="1:12" x14ac:dyDescent="0.3">
      <c r="A212" s="488"/>
      <c r="B212" s="468" t="s">
        <v>54</v>
      </c>
      <c r="C212" s="273">
        <v>5000</v>
      </c>
      <c r="D212" s="471"/>
      <c r="E212" s="472"/>
      <c r="F212" s="274" t="s">
        <v>14</v>
      </c>
      <c r="G212" s="473">
        <v>706</v>
      </c>
      <c r="H212" s="474"/>
      <c r="I212" s="275">
        <v>32700</v>
      </c>
      <c r="J212" s="473">
        <v>804</v>
      </c>
      <c r="K212" s="474"/>
      <c r="L212" s="276">
        <v>37200</v>
      </c>
    </row>
    <row r="213" spans="1:12" x14ac:dyDescent="0.3">
      <c r="A213" s="488"/>
      <c r="B213" s="469"/>
      <c r="C213" s="260">
        <v>6000</v>
      </c>
      <c r="D213" s="475"/>
      <c r="E213" s="476"/>
      <c r="F213" s="261" t="s">
        <v>14</v>
      </c>
      <c r="G213" s="477">
        <v>848</v>
      </c>
      <c r="H213" s="478"/>
      <c r="I213" s="262">
        <v>32700</v>
      </c>
      <c r="J213" s="477">
        <v>964</v>
      </c>
      <c r="K213" s="478"/>
      <c r="L213" s="263">
        <v>37200</v>
      </c>
    </row>
    <row r="214" spans="1:12" x14ac:dyDescent="0.3">
      <c r="A214" s="488"/>
      <c r="B214" s="469"/>
      <c r="C214" s="224">
        <v>5000</v>
      </c>
      <c r="D214" s="479"/>
      <c r="E214" s="480"/>
      <c r="F214" s="14" t="s">
        <v>23</v>
      </c>
      <c r="G214" s="481">
        <v>551</v>
      </c>
      <c r="H214" s="482"/>
      <c r="I214" s="217">
        <v>25500</v>
      </c>
      <c r="J214" s="481">
        <v>600</v>
      </c>
      <c r="K214" s="482"/>
      <c r="L214" s="178">
        <v>27800</v>
      </c>
    </row>
    <row r="215" spans="1:12" ht="15" thickBot="1" x14ac:dyDescent="0.35">
      <c r="A215" s="488"/>
      <c r="B215" s="470"/>
      <c r="C215" s="225">
        <v>6000</v>
      </c>
      <c r="D215" s="483"/>
      <c r="E215" s="484"/>
      <c r="F215" s="15" t="s">
        <v>23</v>
      </c>
      <c r="G215" s="485">
        <v>661</v>
      </c>
      <c r="H215" s="486"/>
      <c r="I215" s="217">
        <v>25500</v>
      </c>
      <c r="J215" s="485">
        <v>721</v>
      </c>
      <c r="K215" s="486"/>
      <c r="L215" s="182">
        <v>27800</v>
      </c>
    </row>
    <row r="216" spans="1:12" x14ac:dyDescent="0.3">
      <c r="A216" s="488"/>
      <c r="B216" s="468" t="s">
        <v>57</v>
      </c>
      <c r="C216" s="223">
        <v>5000</v>
      </c>
      <c r="D216" s="471"/>
      <c r="E216" s="472"/>
      <c r="F216" s="17" t="s">
        <v>14</v>
      </c>
      <c r="G216" s="473">
        <v>890</v>
      </c>
      <c r="H216" s="474"/>
      <c r="I216" s="218">
        <v>32700</v>
      </c>
      <c r="J216" s="473">
        <v>1013</v>
      </c>
      <c r="K216" s="474"/>
      <c r="L216" s="188">
        <v>37200</v>
      </c>
    </row>
    <row r="217" spans="1:12" x14ac:dyDescent="0.3">
      <c r="A217" s="488"/>
      <c r="B217" s="469"/>
      <c r="C217" s="145">
        <v>6000</v>
      </c>
      <c r="D217" s="475"/>
      <c r="E217" s="476"/>
      <c r="F217" s="18" t="s">
        <v>14</v>
      </c>
      <c r="G217" s="477">
        <v>1068</v>
      </c>
      <c r="H217" s="478"/>
      <c r="I217" s="205">
        <v>32700</v>
      </c>
      <c r="J217" s="477">
        <v>1215</v>
      </c>
      <c r="K217" s="478"/>
      <c r="L217" s="168">
        <v>37200</v>
      </c>
    </row>
    <row r="218" spans="1:12" x14ac:dyDescent="0.3">
      <c r="A218" s="488"/>
      <c r="B218" s="469"/>
      <c r="C218" s="224">
        <v>5000</v>
      </c>
      <c r="D218" s="479"/>
      <c r="E218" s="480"/>
      <c r="F218" s="14" t="s">
        <v>23</v>
      </c>
      <c r="G218" s="481">
        <v>695</v>
      </c>
      <c r="H218" s="482"/>
      <c r="I218" s="217">
        <v>25500</v>
      </c>
      <c r="J218" s="481">
        <v>757</v>
      </c>
      <c r="K218" s="482"/>
      <c r="L218" s="178">
        <v>27800</v>
      </c>
    </row>
    <row r="219" spans="1:12" ht="15" thickBot="1" x14ac:dyDescent="0.35">
      <c r="A219" s="488"/>
      <c r="B219" s="470"/>
      <c r="C219" s="225">
        <v>6000</v>
      </c>
      <c r="D219" s="483"/>
      <c r="E219" s="484"/>
      <c r="F219" s="15" t="s">
        <v>23</v>
      </c>
      <c r="G219" s="485">
        <v>834</v>
      </c>
      <c r="H219" s="486"/>
      <c r="I219" s="219">
        <v>25500</v>
      </c>
      <c r="J219" s="485">
        <v>908</v>
      </c>
      <c r="K219" s="486"/>
      <c r="L219" s="182">
        <v>27800</v>
      </c>
    </row>
    <row r="220" spans="1:12" x14ac:dyDescent="0.3">
      <c r="A220" s="488"/>
      <c r="B220" s="468" t="s">
        <v>55</v>
      </c>
      <c r="C220" s="223">
        <v>5000</v>
      </c>
      <c r="D220" s="471"/>
      <c r="E220" s="472"/>
      <c r="F220" s="17" t="s">
        <v>14</v>
      </c>
      <c r="G220" s="473">
        <v>1074</v>
      </c>
      <c r="H220" s="474"/>
      <c r="I220" s="218">
        <v>32700</v>
      </c>
      <c r="J220" s="473">
        <v>1222</v>
      </c>
      <c r="K220" s="474"/>
      <c r="L220" s="188">
        <v>37200</v>
      </c>
    </row>
    <row r="221" spans="1:12" x14ac:dyDescent="0.3">
      <c r="A221" s="488"/>
      <c r="B221" s="469"/>
      <c r="C221" s="145">
        <v>6000</v>
      </c>
      <c r="D221" s="475"/>
      <c r="E221" s="476"/>
      <c r="F221" s="18" t="s">
        <v>14</v>
      </c>
      <c r="G221" s="477">
        <v>1289</v>
      </c>
      <c r="H221" s="478"/>
      <c r="I221" s="205">
        <v>32700</v>
      </c>
      <c r="J221" s="477">
        <v>1466</v>
      </c>
      <c r="K221" s="478"/>
      <c r="L221" s="168">
        <v>37200</v>
      </c>
    </row>
    <row r="222" spans="1:12" x14ac:dyDescent="0.3">
      <c r="A222" s="488"/>
      <c r="B222" s="469"/>
      <c r="C222" s="224">
        <v>5000</v>
      </c>
      <c r="D222" s="479"/>
      <c r="E222" s="480"/>
      <c r="F222" s="14" t="s">
        <v>23</v>
      </c>
      <c r="G222" s="481">
        <v>838</v>
      </c>
      <c r="H222" s="482"/>
      <c r="I222" s="217">
        <v>25500</v>
      </c>
      <c r="J222" s="481">
        <v>913</v>
      </c>
      <c r="K222" s="482"/>
      <c r="L222" s="178">
        <v>27800</v>
      </c>
    </row>
    <row r="223" spans="1:12" ht="15" thickBot="1" x14ac:dyDescent="0.35">
      <c r="A223" s="488"/>
      <c r="B223" s="470"/>
      <c r="C223" s="225">
        <v>6000</v>
      </c>
      <c r="D223" s="483"/>
      <c r="E223" s="484"/>
      <c r="F223" s="15" t="s">
        <v>23</v>
      </c>
      <c r="G223" s="485">
        <v>1006</v>
      </c>
      <c r="H223" s="486"/>
      <c r="I223" s="219">
        <v>25500</v>
      </c>
      <c r="J223" s="485">
        <v>1096</v>
      </c>
      <c r="K223" s="486"/>
      <c r="L223" s="182">
        <v>27800</v>
      </c>
    </row>
    <row r="224" spans="1:12" x14ac:dyDescent="0.3">
      <c r="A224" s="488"/>
      <c r="B224" s="468" t="s">
        <v>56</v>
      </c>
      <c r="C224" s="223">
        <v>5000</v>
      </c>
      <c r="D224" s="471"/>
      <c r="E224" s="472"/>
      <c r="F224" s="17" t="s">
        <v>14</v>
      </c>
      <c r="G224" s="473">
        <v>1442</v>
      </c>
      <c r="H224" s="474"/>
      <c r="I224" s="218">
        <v>32700</v>
      </c>
      <c r="J224" s="473">
        <v>1641</v>
      </c>
      <c r="K224" s="474"/>
      <c r="L224" s="188">
        <v>37200</v>
      </c>
    </row>
    <row r="225" spans="1:15" x14ac:dyDescent="0.3">
      <c r="A225" s="488"/>
      <c r="B225" s="469"/>
      <c r="C225" s="145">
        <v>6000</v>
      </c>
      <c r="D225" s="475"/>
      <c r="E225" s="476"/>
      <c r="F225" s="18" t="s">
        <v>14</v>
      </c>
      <c r="G225" s="477">
        <v>1730</v>
      </c>
      <c r="H225" s="478"/>
      <c r="I225" s="205">
        <v>32700</v>
      </c>
      <c r="J225" s="477">
        <v>1969</v>
      </c>
      <c r="K225" s="478"/>
      <c r="L225" s="168">
        <v>37200</v>
      </c>
    </row>
    <row r="226" spans="1:15" x14ac:dyDescent="0.3">
      <c r="A226" s="488"/>
      <c r="B226" s="469"/>
      <c r="C226" s="224">
        <v>5000</v>
      </c>
      <c r="D226" s="479"/>
      <c r="E226" s="480"/>
      <c r="F226" s="14" t="s">
        <v>23</v>
      </c>
      <c r="G226" s="481">
        <v>1125</v>
      </c>
      <c r="H226" s="482"/>
      <c r="I226" s="217">
        <v>25500</v>
      </c>
      <c r="J226" s="481">
        <v>1226</v>
      </c>
      <c r="K226" s="482"/>
      <c r="L226" s="178">
        <v>27800</v>
      </c>
    </row>
    <row r="227" spans="1:15" ht="15" thickBot="1" x14ac:dyDescent="0.35">
      <c r="A227" s="489"/>
      <c r="B227" s="470"/>
      <c r="C227" s="225">
        <v>6000</v>
      </c>
      <c r="D227" s="483"/>
      <c r="E227" s="484"/>
      <c r="F227" s="15" t="s">
        <v>23</v>
      </c>
      <c r="G227" s="485">
        <v>1350</v>
      </c>
      <c r="H227" s="486"/>
      <c r="I227" s="219">
        <v>25500</v>
      </c>
      <c r="J227" s="485">
        <v>1471</v>
      </c>
      <c r="K227" s="486"/>
      <c r="L227" s="182">
        <v>27800</v>
      </c>
    </row>
    <row r="228" spans="1:15" x14ac:dyDescent="0.3">
      <c r="A228" s="487" t="s">
        <v>255</v>
      </c>
      <c r="B228" s="462" t="s">
        <v>30</v>
      </c>
      <c r="C228" s="223">
        <v>6000</v>
      </c>
      <c r="D228" s="471"/>
      <c r="E228" s="472"/>
      <c r="F228" s="17" t="s">
        <v>14</v>
      </c>
      <c r="G228" s="473">
        <v>414</v>
      </c>
      <c r="H228" s="474"/>
      <c r="I228" s="218">
        <v>36000</v>
      </c>
      <c r="J228" s="473">
        <v>472</v>
      </c>
      <c r="K228" s="474"/>
      <c r="L228" s="188">
        <v>40900</v>
      </c>
    </row>
    <row r="229" spans="1:15" x14ac:dyDescent="0.3">
      <c r="A229" s="488"/>
      <c r="B229" s="463" t="s">
        <v>31</v>
      </c>
      <c r="C229" s="145">
        <v>6000</v>
      </c>
      <c r="D229" s="475"/>
      <c r="E229" s="476"/>
      <c r="F229" s="18" t="s">
        <v>14</v>
      </c>
      <c r="G229" s="477">
        <v>523</v>
      </c>
      <c r="H229" s="478"/>
      <c r="I229" s="205">
        <v>36000</v>
      </c>
      <c r="J229" s="477">
        <v>594</v>
      </c>
      <c r="K229" s="478"/>
      <c r="L229" s="168">
        <v>40900</v>
      </c>
    </row>
    <row r="230" spans="1:15" x14ac:dyDescent="0.3">
      <c r="A230" s="488"/>
      <c r="B230" s="463" t="s">
        <v>53</v>
      </c>
      <c r="C230" s="145">
        <v>6000</v>
      </c>
      <c r="D230" s="475"/>
      <c r="E230" s="476"/>
      <c r="F230" s="18" t="s">
        <v>14</v>
      </c>
      <c r="G230" s="477">
        <v>631</v>
      </c>
      <c r="H230" s="478"/>
      <c r="I230" s="205">
        <v>36000</v>
      </c>
      <c r="J230" s="477">
        <v>717</v>
      </c>
      <c r="K230" s="478"/>
      <c r="L230" s="168">
        <v>40900</v>
      </c>
      <c r="M230" s="464"/>
      <c r="N230" s="464"/>
      <c r="O230" s="464"/>
    </row>
    <row r="231" spans="1:15" x14ac:dyDescent="0.3">
      <c r="A231" s="488"/>
      <c r="B231" s="277" t="s">
        <v>30</v>
      </c>
      <c r="C231" s="224">
        <v>6000</v>
      </c>
      <c r="D231" s="479"/>
      <c r="E231" s="480"/>
      <c r="F231" s="14" t="s">
        <v>23</v>
      </c>
      <c r="G231" s="481" t="s">
        <v>173</v>
      </c>
      <c r="H231" s="482"/>
      <c r="I231" s="217"/>
      <c r="J231" s="481">
        <v>320</v>
      </c>
      <c r="K231" s="482"/>
      <c r="L231" s="178">
        <v>27800</v>
      </c>
      <c r="M231" s="464"/>
      <c r="N231" s="464"/>
      <c r="O231" s="464"/>
    </row>
    <row r="232" spans="1:15" x14ac:dyDescent="0.3">
      <c r="A232" s="488"/>
      <c r="B232" s="277" t="s">
        <v>31</v>
      </c>
      <c r="C232" s="224">
        <v>6000</v>
      </c>
      <c r="D232" s="479"/>
      <c r="E232" s="480"/>
      <c r="F232" s="14" t="s">
        <v>23</v>
      </c>
      <c r="G232" s="481" t="s">
        <v>173</v>
      </c>
      <c r="H232" s="482"/>
      <c r="I232" s="217"/>
      <c r="J232" s="481">
        <v>404</v>
      </c>
      <c r="K232" s="482"/>
      <c r="L232" s="178">
        <v>27800</v>
      </c>
      <c r="M232" s="464"/>
      <c r="N232" s="464"/>
      <c r="O232" s="464"/>
    </row>
    <row r="233" spans="1:15" ht="15" thickBot="1" x14ac:dyDescent="0.35">
      <c r="A233" s="488"/>
      <c r="B233" s="278" t="s">
        <v>53</v>
      </c>
      <c r="C233" s="242">
        <v>6000</v>
      </c>
      <c r="D233" s="490"/>
      <c r="E233" s="491"/>
      <c r="F233" s="243" t="s">
        <v>23</v>
      </c>
      <c r="G233" s="492" t="s">
        <v>173</v>
      </c>
      <c r="H233" s="493"/>
      <c r="I233" s="245"/>
      <c r="J233" s="492">
        <v>488</v>
      </c>
      <c r="K233" s="493"/>
      <c r="L233" s="247">
        <v>27800</v>
      </c>
      <c r="M233" s="464"/>
      <c r="N233" s="464"/>
      <c r="O233" s="464"/>
    </row>
    <row r="234" spans="1:15" x14ac:dyDescent="0.3">
      <c r="A234" s="488"/>
      <c r="B234" s="468" t="s">
        <v>54</v>
      </c>
      <c r="C234" s="273">
        <v>5000</v>
      </c>
      <c r="D234" s="471"/>
      <c r="E234" s="472"/>
      <c r="F234" s="274" t="s">
        <v>14</v>
      </c>
      <c r="G234" s="473">
        <v>648</v>
      </c>
      <c r="H234" s="474"/>
      <c r="I234" s="275">
        <v>30000</v>
      </c>
      <c r="J234" s="473">
        <v>756</v>
      </c>
      <c r="K234" s="474"/>
      <c r="L234" s="276">
        <v>35000</v>
      </c>
      <c r="M234" s="464"/>
      <c r="N234" s="465"/>
      <c r="O234" s="465"/>
    </row>
    <row r="235" spans="1:15" x14ac:dyDescent="0.3">
      <c r="A235" s="488"/>
      <c r="B235" s="469"/>
      <c r="C235" s="260">
        <v>6000</v>
      </c>
      <c r="D235" s="475"/>
      <c r="E235" s="476"/>
      <c r="F235" s="261" t="s">
        <v>14</v>
      </c>
      <c r="G235" s="477">
        <v>778</v>
      </c>
      <c r="H235" s="478"/>
      <c r="I235" s="262">
        <v>30000</v>
      </c>
      <c r="J235" s="477">
        <v>907</v>
      </c>
      <c r="K235" s="478"/>
      <c r="L235" s="263">
        <v>35000</v>
      </c>
      <c r="M235" s="464"/>
      <c r="N235" s="465"/>
      <c r="O235" s="465"/>
    </row>
    <row r="236" spans="1:15" x14ac:dyDescent="0.3">
      <c r="A236" s="488"/>
      <c r="B236" s="469"/>
      <c r="C236" s="224">
        <v>5000</v>
      </c>
      <c r="D236" s="479"/>
      <c r="E236" s="480"/>
      <c r="F236" s="14" t="s">
        <v>23</v>
      </c>
      <c r="G236" s="481">
        <v>551</v>
      </c>
      <c r="H236" s="482"/>
      <c r="I236" s="217">
        <v>25500</v>
      </c>
      <c r="J236" s="481">
        <v>600</v>
      </c>
      <c r="K236" s="482"/>
      <c r="L236" s="178">
        <v>27800</v>
      </c>
      <c r="M236" s="464"/>
      <c r="N236" s="465"/>
      <c r="O236" s="465"/>
    </row>
    <row r="237" spans="1:15" ht="15" thickBot="1" x14ac:dyDescent="0.35">
      <c r="A237" s="488"/>
      <c r="B237" s="470"/>
      <c r="C237" s="225">
        <v>6000</v>
      </c>
      <c r="D237" s="483"/>
      <c r="E237" s="484"/>
      <c r="F237" s="15" t="s">
        <v>23</v>
      </c>
      <c r="G237" s="485">
        <v>661</v>
      </c>
      <c r="H237" s="486"/>
      <c r="I237" s="217">
        <v>25500</v>
      </c>
      <c r="J237" s="485">
        <v>721</v>
      </c>
      <c r="K237" s="486"/>
      <c r="L237" s="182">
        <v>27800</v>
      </c>
      <c r="M237" s="464"/>
      <c r="N237" s="465"/>
      <c r="O237" s="465"/>
    </row>
    <row r="238" spans="1:15" x14ac:dyDescent="0.3">
      <c r="A238" s="488"/>
      <c r="B238" s="468" t="s">
        <v>57</v>
      </c>
      <c r="C238" s="223">
        <v>5000</v>
      </c>
      <c r="D238" s="471"/>
      <c r="E238" s="472"/>
      <c r="F238" s="17" t="s">
        <v>14</v>
      </c>
      <c r="G238" s="473">
        <v>817</v>
      </c>
      <c r="H238" s="474"/>
      <c r="I238" s="218">
        <v>30000</v>
      </c>
      <c r="J238" s="473">
        <v>953</v>
      </c>
      <c r="K238" s="474"/>
      <c r="L238" s="188">
        <v>35000</v>
      </c>
      <c r="M238" s="464"/>
      <c r="N238" s="465"/>
      <c r="O238" s="465"/>
    </row>
    <row r="239" spans="1:15" x14ac:dyDescent="0.3">
      <c r="A239" s="488"/>
      <c r="B239" s="469"/>
      <c r="C239" s="145">
        <v>6000</v>
      </c>
      <c r="D239" s="475"/>
      <c r="E239" s="476"/>
      <c r="F239" s="18" t="s">
        <v>14</v>
      </c>
      <c r="G239" s="477">
        <v>980</v>
      </c>
      <c r="H239" s="478"/>
      <c r="I239" s="205">
        <v>30000</v>
      </c>
      <c r="J239" s="477">
        <v>1143</v>
      </c>
      <c r="K239" s="478"/>
      <c r="L239" s="168">
        <v>35000</v>
      </c>
      <c r="M239" s="464"/>
      <c r="N239" s="465"/>
      <c r="O239" s="465"/>
    </row>
    <row r="240" spans="1:15" x14ac:dyDescent="0.3">
      <c r="A240" s="488"/>
      <c r="B240" s="469"/>
      <c r="C240" s="224">
        <v>5000</v>
      </c>
      <c r="D240" s="479"/>
      <c r="E240" s="480"/>
      <c r="F240" s="14" t="s">
        <v>23</v>
      </c>
      <c r="G240" s="481">
        <v>694</v>
      </c>
      <c r="H240" s="482"/>
      <c r="I240" s="217">
        <v>25500</v>
      </c>
      <c r="J240" s="481">
        <v>757</v>
      </c>
      <c r="K240" s="482"/>
      <c r="L240" s="178">
        <v>27800</v>
      </c>
      <c r="M240" s="464"/>
      <c r="N240" s="465"/>
      <c r="O240" s="465"/>
    </row>
    <row r="241" spans="1:15" ht="15" thickBot="1" x14ac:dyDescent="0.35">
      <c r="A241" s="488"/>
      <c r="B241" s="470"/>
      <c r="C241" s="225">
        <v>6000</v>
      </c>
      <c r="D241" s="483"/>
      <c r="E241" s="484"/>
      <c r="F241" s="15" t="s">
        <v>23</v>
      </c>
      <c r="G241" s="485">
        <v>833</v>
      </c>
      <c r="H241" s="486"/>
      <c r="I241" s="219">
        <v>25500</v>
      </c>
      <c r="J241" s="485">
        <v>908</v>
      </c>
      <c r="K241" s="486"/>
      <c r="L241" s="182">
        <v>27800</v>
      </c>
      <c r="M241" s="464"/>
      <c r="N241" s="465"/>
      <c r="O241" s="465"/>
    </row>
    <row r="242" spans="1:15" x14ac:dyDescent="0.3">
      <c r="A242" s="488"/>
      <c r="B242" s="468" t="s">
        <v>55</v>
      </c>
      <c r="C242" s="223">
        <v>5000</v>
      </c>
      <c r="D242" s="471"/>
      <c r="E242" s="472"/>
      <c r="F242" s="17" t="s">
        <v>14</v>
      </c>
      <c r="G242" s="473">
        <v>986</v>
      </c>
      <c r="H242" s="474"/>
      <c r="I242" s="218">
        <v>30000</v>
      </c>
      <c r="J242" s="473">
        <v>1150</v>
      </c>
      <c r="K242" s="474"/>
      <c r="L242" s="188">
        <v>35000</v>
      </c>
      <c r="M242" s="464"/>
      <c r="N242" s="465"/>
      <c r="O242" s="465"/>
    </row>
    <row r="243" spans="1:15" x14ac:dyDescent="0.3">
      <c r="A243" s="488"/>
      <c r="B243" s="469"/>
      <c r="C243" s="145">
        <v>6000</v>
      </c>
      <c r="D243" s="475"/>
      <c r="E243" s="476"/>
      <c r="F243" s="18" t="s">
        <v>14</v>
      </c>
      <c r="G243" s="477">
        <v>1183</v>
      </c>
      <c r="H243" s="478"/>
      <c r="I243" s="205">
        <v>30000</v>
      </c>
      <c r="J243" s="477">
        <v>1380</v>
      </c>
      <c r="K243" s="478"/>
      <c r="L243" s="168">
        <v>35000</v>
      </c>
      <c r="M243" s="464"/>
      <c r="N243" s="465"/>
      <c r="O243" s="465"/>
    </row>
    <row r="244" spans="1:15" x14ac:dyDescent="0.3">
      <c r="A244" s="488"/>
      <c r="B244" s="469"/>
      <c r="C244" s="224">
        <v>5000</v>
      </c>
      <c r="D244" s="479"/>
      <c r="E244" s="480"/>
      <c r="F244" s="14" t="s">
        <v>23</v>
      </c>
      <c r="G244" s="481">
        <v>838</v>
      </c>
      <c r="H244" s="482"/>
      <c r="I244" s="217">
        <v>25500</v>
      </c>
      <c r="J244" s="481">
        <v>913</v>
      </c>
      <c r="K244" s="482"/>
      <c r="L244" s="178">
        <v>27800</v>
      </c>
      <c r="M244" s="464"/>
      <c r="N244" s="465"/>
      <c r="O244" s="465"/>
    </row>
    <row r="245" spans="1:15" ht="15" thickBot="1" x14ac:dyDescent="0.35">
      <c r="A245" s="488"/>
      <c r="B245" s="470"/>
      <c r="C245" s="225">
        <v>6000</v>
      </c>
      <c r="D245" s="483"/>
      <c r="E245" s="484"/>
      <c r="F245" s="15" t="s">
        <v>23</v>
      </c>
      <c r="G245" s="485">
        <v>1005</v>
      </c>
      <c r="H245" s="486"/>
      <c r="I245" s="219">
        <v>25500</v>
      </c>
      <c r="J245" s="485">
        <v>1096</v>
      </c>
      <c r="K245" s="486"/>
      <c r="L245" s="182">
        <v>27800</v>
      </c>
      <c r="M245" s="464"/>
      <c r="N245" s="465"/>
      <c r="O245" s="465"/>
    </row>
    <row r="246" spans="1:15" x14ac:dyDescent="0.3">
      <c r="A246" s="488"/>
      <c r="B246" s="468" t="s">
        <v>56</v>
      </c>
      <c r="C246" s="223">
        <v>5000</v>
      </c>
      <c r="D246" s="471"/>
      <c r="E246" s="472"/>
      <c r="F246" s="17" t="s">
        <v>14</v>
      </c>
      <c r="G246" s="473">
        <v>1323</v>
      </c>
      <c r="H246" s="474"/>
      <c r="I246" s="218">
        <v>30000</v>
      </c>
      <c r="J246" s="473">
        <v>1544</v>
      </c>
      <c r="K246" s="474"/>
      <c r="L246" s="188">
        <v>35000</v>
      </c>
      <c r="M246" s="464"/>
      <c r="N246" s="465"/>
      <c r="O246" s="465"/>
    </row>
    <row r="247" spans="1:15" x14ac:dyDescent="0.3">
      <c r="A247" s="488"/>
      <c r="B247" s="469"/>
      <c r="C247" s="145">
        <v>6000</v>
      </c>
      <c r="D247" s="475"/>
      <c r="E247" s="476"/>
      <c r="F247" s="18" t="s">
        <v>14</v>
      </c>
      <c r="G247" s="477">
        <v>1588</v>
      </c>
      <c r="H247" s="478"/>
      <c r="I247" s="205">
        <v>30000</v>
      </c>
      <c r="J247" s="477">
        <v>1852</v>
      </c>
      <c r="K247" s="478"/>
      <c r="L247" s="168">
        <v>35000</v>
      </c>
      <c r="M247" s="464"/>
      <c r="N247" s="465"/>
      <c r="O247" s="465"/>
    </row>
    <row r="248" spans="1:15" x14ac:dyDescent="0.3">
      <c r="A248" s="488"/>
      <c r="B248" s="469"/>
      <c r="C248" s="224">
        <v>5000</v>
      </c>
      <c r="D248" s="479"/>
      <c r="E248" s="480"/>
      <c r="F248" s="14" t="s">
        <v>23</v>
      </c>
      <c r="G248" s="481">
        <v>1125</v>
      </c>
      <c r="H248" s="482"/>
      <c r="I248" s="217">
        <v>25500</v>
      </c>
      <c r="J248" s="481">
        <v>1226</v>
      </c>
      <c r="K248" s="482"/>
      <c r="L248" s="178">
        <v>27800</v>
      </c>
      <c r="M248" s="464"/>
      <c r="N248" s="465"/>
      <c r="O248" s="465"/>
    </row>
    <row r="249" spans="1:15" ht="15" thickBot="1" x14ac:dyDescent="0.35">
      <c r="A249" s="489"/>
      <c r="B249" s="470"/>
      <c r="C249" s="225">
        <v>6000</v>
      </c>
      <c r="D249" s="483"/>
      <c r="E249" s="484"/>
      <c r="F249" s="15" t="s">
        <v>23</v>
      </c>
      <c r="G249" s="485">
        <v>1349</v>
      </c>
      <c r="H249" s="486"/>
      <c r="I249" s="219">
        <v>25500</v>
      </c>
      <c r="J249" s="485">
        <v>1471</v>
      </c>
      <c r="K249" s="486"/>
      <c r="L249" s="182">
        <v>27800</v>
      </c>
      <c r="M249" s="464"/>
      <c r="N249" s="465"/>
      <c r="O249" s="465"/>
    </row>
    <row r="250" spans="1:15" x14ac:dyDescent="0.3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464"/>
      <c r="N250" s="464"/>
      <c r="O250" s="464"/>
    </row>
    <row r="251" spans="1:15" x14ac:dyDescent="0.3">
      <c r="G251" s="1"/>
    </row>
  </sheetData>
  <mergeCells count="310"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03:K203"/>
    <mergeCell ref="J204:K204"/>
    <mergeCell ref="J205:K205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6:K206"/>
    <mergeCell ref="J207:K207"/>
    <mergeCell ref="J198:K198"/>
    <mergeCell ref="J199:K199"/>
    <mergeCell ref="J200:K200"/>
    <mergeCell ref="J201:K201"/>
    <mergeCell ref="J202:K202"/>
    <mergeCell ref="G224:H224"/>
    <mergeCell ref="G225:H225"/>
    <mergeCell ref="G209:H209"/>
    <mergeCell ref="G210:H210"/>
    <mergeCell ref="G211:H211"/>
    <mergeCell ref="G212:H212"/>
    <mergeCell ref="G213:H213"/>
    <mergeCell ref="G204:H204"/>
    <mergeCell ref="G205:H205"/>
    <mergeCell ref="G206:H206"/>
    <mergeCell ref="G207:H207"/>
    <mergeCell ref="G208:H208"/>
    <mergeCell ref="G199:H199"/>
    <mergeCell ref="G200:H200"/>
    <mergeCell ref="G201:H201"/>
    <mergeCell ref="G202:H202"/>
    <mergeCell ref="G203:H203"/>
    <mergeCell ref="J223:K223"/>
    <mergeCell ref="J224:K224"/>
    <mergeCell ref="G226:H226"/>
    <mergeCell ref="G227:H227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  <mergeCell ref="J195:K195"/>
    <mergeCell ref="J196:K196"/>
    <mergeCell ref="J197:K197"/>
    <mergeCell ref="G219:H219"/>
    <mergeCell ref="G220:H220"/>
    <mergeCell ref="G221:H221"/>
    <mergeCell ref="G222:H222"/>
    <mergeCell ref="G223:H223"/>
    <mergeCell ref="G214:H214"/>
    <mergeCell ref="G215:H215"/>
    <mergeCell ref="G216:H216"/>
    <mergeCell ref="G217:H217"/>
    <mergeCell ref="G218:H218"/>
    <mergeCell ref="D224:E224"/>
    <mergeCell ref="D225:E225"/>
    <mergeCell ref="D226:E226"/>
    <mergeCell ref="D227:E227"/>
    <mergeCell ref="D200:E200"/>
    <mergeCell ref="D201:E201"/>
    <mergeCell ref="D202:E202"/>
    <mergeCell ref="D203:E203"/>
    <mergeCell ref="D194:E194"/>
    <mergeCell ref="D195:E195"/>
    <mergeCell ref="D196:E196"/>
    <mergeCell ref="D197:E197"/>
    <mergeCell ref="D198:E198"/>
    <mergeCell ref="D199:E199"/>
    <mergeCell ref="D213:E213"/>
    <mergeCell ref="D219:E219"/>
    <mergeCell ref="D220:E220"/>
    <mergeCell ref="D221:E221"/>
    <mergeCell ref="D222:E222"/>
    <mergeCell ref="D223:E223"/>
    <mergeCell ref="D214:E214"/>
    <mergeCell ref="D215:E215"/>
    <mergeCell ref="D216:E216"/>
    <mergeCell ref="D217:E217"/>
    <mergeCell ref="D208:E208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D182:E182"/>
    <mergeCell ref="D218:E218"/>
    <mergeCell ref="D192:E192"/>
    <mergeCell ref="D193:E193"/>
    <mergeCell ref="D183:E183"/>
    <mergeCell ref="D185:E185"/>
    <mergeCell ref="D186:E186"/>
    <mergeCell ref="D187:E187"/>
    <mergeCell ref="D188:E188"/>
    <mergeCell ref="J185:K185"/>
    <mergeCell ref="G192:H192"/>
    <mergeCell ref="G193:H193"/>
    <mergeCell ref="G194:H194"/>
    <mergeCell ref="G195:H195"/>
    <mergeCell ref="G196:H196"/>
    <mergeCell ref="G197:H197"/>
    <mergeCell ref="G198:H198"/>
    <mergeCell ref="D209:E209"/>
    <mergeCell ref="D210:E210"/>
    <mergeCell ref="D211:E211"/>
    <mergeCell ref="D212:E212"/>
    <mergeCell ref="D204:E204"/>
    <mergeCell ref="D205:E205"/>
    <mergeCell ref="D206:E206"/>
    <mergeCell ref="D207:E207"/>
    <mergeCell ref="J182:K182"/>
    <mergeCell ref="J183:K183"/>
    <mergeCell ref="D184:E184"/>
    <mergeCell ref="J184:K184"/>
    <mergeCell ref="D189:E189"/>
    <mergeCell ref="D190:E190"/>
    <mergeCell ref="D191:E191"/>
    <mergeCell ref="G191:H191"/>
    <mergeCell ref="G180:H180"/>
    <mergeCell ref="J180:K180"/>
    <mergeCell ref="D181:E181"/>
    <mergeCell ref="G181:H181"/>
    <mergeCell ref="J181:K181"/>
    <mergeCell ref="D179:E179"/>
    <mergeCell ref="G179:H179"/>
    <mergeCell ref="J179:K179"/>
    <mergeCell ref="D180:E180"/>
    <mergeCell ref="A161:A162"/>
    <mergeCell ref="J153:L153"/>
    <mergeCell ref="C153:C154"/>
    <mergeCell ref="D153:E153"/>
    <mergeCell ref="F153:F154"/>
    <mergeCell ref="D178:E178"/>
    <mergeCell ref="G178:H178"/>
    <mergeCell ref="J178:K178"/>
    <mergeCell ref="A153:A154"/>
    <mergeCell ref="B153:B154"/>
    <mergeCell ref="B155:B160"/>
    <mergeCell ref="A155:A160"/>
    <mergeCell ref="D172:E173"/>
    <mergeCell ref="C172:C173"/>
    <mergeCell ref="F172:F173"/>
    <mergeCell ref="G172:I172"/>
    <mergeCell ref="J172:L172"/>
    <mergeCell ref="G173:H173"/>
    <mergeCell ref="J173:K173"/>
    <mergeCell ref="B161:B162"/>
    <mergeCell ref="A147:A150"/>
    <mergeCell ref="B147:B150"/>
    <mergeCell ref="B139:B142"/>
    <mergeCell ref="A139:A142"/>
    <mergeCell ref="A143:A146"/>
    <mergeCell ref="B143:B146"/>
    <mergeCell ref="G153:I153"/>
    <mergeCell ref="C85:C86"/>
    <mergeCell ref="D85:E85"/>
    <mergeCell ref="F85:F86"/>
    <mergeCell ref="G85:I85"/>
    <mergeCell ref="A151:A152"/>
    <mergeCell ref="A135:A138"/>
    <mergeCell ref="B135:B138"/>
    <mergeCell ref="B151:B152"/>
    <mergeCell ref="J85:L85"/>
    <mergeCell ref="C46:C47"/>
    <mergeCell ref="D46:E46"/>
    <mergeCell ref="F46:F47"/>
    <mergeCell ref="G46:I46"/>
    <mergeCell ref="A87:A98"/>
    <mergeCell ref="A99:A110"/>
    <mergeCell ref="A111:A122"/>
    <mergeCell ref="A123:A134"/>
    <mergeCell ref="A85:A86"/>
    <mergeCell ref="B85:B86"/>
    <mergeCell ref="B111:B122"/>
    <mergeCell ref="B123:B134"/>
    <mergeCell ref="A48:A74"/>
    <mergeCell ref="B48:B59"/>
    <mergeCell ref="B60:B71"/>
    <mergeCell ref="B72:B74"/>
    <mergeCell ref="D1:L1"/>
    <mergeCell ref="D3:L3"/>
    <mergeCell ref="D2:L2"/>
    <mergeCell ref="G4:I4"/>
    <mergeCell ref="B99:B110"/>
    <mergeCell ref="B22:B33"/>
    <mergeCell ref="B34:B45"/>
    <mergeCell ref="B16:B21"/>
    <mergeCell ref="B46:B47"/>
    <mergeCell ref="A1:B2"/>
    <mergeCell ref="B75:B84"/>
    <mergeCell ref="A75:A84"/>
    <mergeCell ref="B87:B98"/>
    <mergeCell ref="B6:B15"/>
    <mergeCell ref="A6:A15"/>
    <mergeCell ref="A16:A45"/>
    <mergeCell ref="A4:A5"/>
    <mergeCell ref="B4:B5"/>
    <mergeCell ref="J46:L46"/>
    <mergeCell ref="A46:A47"/>
    <mergeCell ref="C4:C5"/>
    <mergeCell ref="J4:L4"/>
    <mergeCell ref="D4:E4"/>
    <mergeCell ref="F4:F5"/>
    <mergeCell ref="B220:B223"/>
    <mergeCell ref="B224:B227"/>
    <mergeCell ref="A206:A227"/>
    <mergeCell ref="A190:A205"/>
    <mergeCell ref="B163:B168"/>
    <mergeCell ref="A163:A168"/>
    <mergeCell ref="A169:A171"/>
    <mergeCell ref="B169:B171"/>
    <mergeCell ref="A172:A173"/>
    <mergeCell ref="B172:B173"/>
    <mergeCell ref="B212:B215"/>
    <mergeCell ref="B216:B219"/>
    <mergeCell ref="A178:A181"/>
    <mergeCell ref="A182:A189"/>
    <mergeCell ref="A174:A177"/>
    <mergeCell ref="B174:B177"/>
    <mergeCell ref="A228:A249"/>
    <mergeCell ref="D228:E228"/>
    <mergeCell ref="G228:H228"/>
    <mergeCell ref="J228:K228"/>
    <mergeCell ref="D229:E229"/>
    <mergeCell ref="G229:H229"/>
    <mergeCell ref="J229:K229"/>
    <mergeCell ref="D230:E230"/>
    <mergeCell ref="G230:H230"/>
    <mergeCell ref="J230:K230"/>
    <mergeCell ref="D231:E231"/>
    <mergeCell ref="G231:H231"/>
    <mergeCell ref="J231:K231"/>
    <mergeCell ref="D232:E232"/>
    <mergeCell ref="G232:H232"/>
    <mergeCell ref="J232:K232"/>
    <mergeCell ref="D233:E233"/>
    <mergeCell ref="G233:H233"/>
    <mergeCell ref="J233:K233"/>
    <mergeCell ref="B234:B237"/>
    <mergeCell ref="D234:E234"/>
    <mergeCell ref="G234:H234"/>
    <mergeCell ref="J234:K234"/>
    <mergeCell ref="D235:E235"/>
    <mergeCell ref="G235:H235"/>
    <mergeCell ref="J235:K235"/>
    <mergeCell ref="D236:E236"/>
    <mergeCell ref="G236:H236"/>
    <mergeCell ref="J236:K236"/>
    <mergeCell ref="D237:E237"/>
    <mergeCell ref="G237:H237"/>
    <mergeCell ref="J237:K237"/>
    <mergeCell ref="B238:B241"/>
    <mergeCell ref="D238:E238"/>
    <mergeCell ref="G238:H238"/>
    <mergeCell ref="J238:K238"/>
    <mergeCell ref="D239:E239"/>
    <mergeCell ref="G239:H239"/>
    <mergeCell ref="J239:K239"/>
    <mergeCell ref="D240:E240"/>
    <mergeCell ref="G240:H240"/>
    <mergeCell ref="J240:K240"/>
    <mergeCell ref="D241:E241"/>
    <mergeCell ref="G241:H241"/>
    <mergeCell ref="J241:K241"/>
    <mergeCell ref="B242:B245"/>
    <mergeCell ref="D242:E242"/>
    <mergeCell ref="G242:H242"/>
    <mergeCell ref="J242:K242"/>
    <mergeCell ref="D243:E243"/>
    <mergeCell ref="G243:H243"/>
    <mergeCell ref="J243:K243"/>
    <mergeCell ref="D244:E244"/>
    <mergeCell ref="G244:H244"/>
    <mergeCell ref="J244:K244"/>
    <mergeCell ref="D245:E245"/>
    <mergeCell ref="G245:H245"/>
    <mergeCell ref="J245:K245"/>
    <mergeCell ref="B246:B249"/>
    <mergeCell ref="D246:E246"/>
    <mergeCell ref="G246:H246"/>
    <mergeCell ref="J246:K246"/>
    <mergeCell ref="D247:E247"/>
    <mergeCell ref="G247:H247"/>
    <mergeCell ref="J247:K247"/>
    <mergeCell ref="D248:E248"/>
    <mergeCell ref="G248:H248"/>
    <mergeCell ref="J248:K248"/>
    <mergeCell ref="D249:E249"/>
    <mergeCell ref="G249:H249"/>
    <mergeCell ref="J249:K249"/>
  </mergeCells>
  <phoneticPr fontId="5" type="noConversion"/>
  <pageMargins left="0.7" right="0.7" top="0.75" bottom="0.75" header="0.3" footer="0.3"/>
  <pageSetup paperSize="9" scale="5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3C18-E153-4C17-889D-08A2FC5C1A9B}">
  <sheetPr>
    <tabColor rgb="FFFFC000"/>
  </sheetPr>
  <dimension ref="B1:D36"/>
  <sheetViews>
    <sheetView zoomScale="80" zoomScaleNormal="80" workbookViewId="0">
      <selection activeCell="B17" sqref="B17:C17"/>
    </sheetView>
  </sheetViews>
  <sheetFormatPr defaultRowHeight="14.4" x14ac:dyDescent="0.3"/>
  <cols>
    <col min="1" max="1" width="4.33203125" customWidth="1"/>
    <col min="2" max="2" width="40.6640625" customWidth="1"/>
    <col min="3" max="3" width="135.33203125" customWidth="1"/>
  </cols>
  <sheetData>
    <row r="1" spans="2:4" ht="34.200000000000003" customHeight="1" thickBot="1" x14ac:dyDescent="0.35">
      <c r="B1" s="764" t="s">
        <v>249</v>
      </c>
      <c r="C1" s="765"/>
    </row>
    <row r="2" spans="2:4" ht="20.399999999999999" customHeight="1" thickBot="1" x14ac:dyDescent="0.45">
      <c r="B2" s="768" t="s">
        <v>181</v>
      </c>
      <c r="C2" s="769"/>
      <c r="D2" s="749"/>
    </row>
    <row r="3" spans="2:4" ht="15.6" customHeight="1" x14ac:dyDescent="0.3">
      <c r="B3" s="452" t="s">
        <v>182</v>
      </c>
      <c r="C3" s="453" t="s">
        <v>183</v>
      </c>
      <c r="D3" s="749"/>
    </row>
    <row r="4" spans="2:4" ht="20.399999999999999" customHeight="1" x14ac:dyDescent="0.3">
      <c r="B4" s="770" t="s">
        <v>184</v>
      </c>
      <c r="C4" s="454" t="s">
        <v>185</v>
      </c>
      <c r="D4" s="749"/>
    </row>
    <row r="5" spans="2:4" ht="20.399999999999999" customHeight="1" x14ac:dyDescent="0.3">
      <c r="B5" s="770"/>
      <c r="C5" s="454" t="s">
        <v>186</v>
      </c>
      <c r="D5" s="749"/>
    </row>
    <row r="6" spans="2:4" ht="20.399999999999999" customHeight="1" x14ac:dyDescent="0.3">
      <c r="B6" s="455" t="s">
        <v>187</v>
      </c>
      <c r="C6" s="454" t="s">
        <v>188</v>
      </c>
      <c r="D6" s="749"/>
    </row>
    <row r="7" spans="2:4" ht="20.399999999999999" customHeight="1" x14ac:dyDescent="0.3">
      <c r="B7" s="455" t="s">
        <v>189</v>
      </c>
      <c r="C7" s="454" t="s">
        <v>190</v>
      </c>
      <c r="D7" s="749"/>
    </row>
    <row r="8" spans="2:4" ht="20.399999999999999" customHeight="1" x14ac:dyDescent="0.3">
      <c r="B8" s="455" t="s">
        <v>191</v>
      </c>
      <c r="C8" s="454" t="s">
        <v>192</v>
      </c>
      <c r="D8" s="749"/>
    </row>
    <row r="9" spans="2:4" ht="26.4" customHeight="1" x14ac:dyDescent="0.3">
      <c r="B9" s="455" t="s">
        <v>193</v>
      </c>
      <c r="C9" s="454" t="s">
        <v>194</v>
      </c>
      <c r="D9" s="749"/>
    </row>
    <row r="10" spans="2:4" ht="20.399999999999999" customHeight="1" x14ac:dyDescent="0.3">
      <c r="B10" s="455" t="s">
        <v>195</v>
      </c>
      <c r="C10" s="454" t="s">
        <v>196</v>
      </c>
      <c r="D10" s="749"/>
    </row>
    <row r="11" spans="2:4" ht="25.2" customHeight="1" x14ac:dyDescent="0.3">
      <c r="B11" s="455" t="s">
        <v>197</v>
      </c>
      <c r="C11" s="454" t="s">
        <v>198</v>
      </c>
      <c r="D11" s="749"/>
    </row>
    <row r="12" spans="2:4" ht="25.2" customHeight="1" x14ac:dyDescent="0.3">
      <c r="B12" s="455" t="s">
        <v>199</v>
      </c>
      <c r="C12" s="454" t="s">
        <v>200</v>
      </c>
      <c r="D12" s="749"/>
    </row>
    <row r="13" spans="2:4" ht="25.2" customHeight="1" x14ac:dyDescent="0.3">
      <c r="B13" s="455" t="s">
        <v>201</v>
      </c>
      <c r="C13" s="454" t="s">
        <v>202</v>
      </c>
      <c r="D13" s="749"/>
    </row>
    <row r="14" spans="2:4" ht="25.2" customHeight="1" x14ac:dyDescent="0.3">
      <c r="B14" s="455" t="s">
        <v>203</v>
      </c>
      <c r="C14" s="454" t="s">
        <v>204</v>
      </c>
      <c r="D14" s="749"/>
    </row>
    <row r="15" spans="2:4" ht="20.399999999999999" customHeight="1" x14ac:dyDescent="0.3">
      <c r="B15" s="455" t="s">
        <v>205</v>
      </c>
      <c r="C15" s="454" t="s">
        <v>206</v>
      </c>
      <c r="D15" s="749"/>
    </row>
    <row r="16" spans="2:4" ht="20.399999999999999" customHeight="1" thickBot="1" x14ac:dyDescent="0.35">
      <c r="B16" s="456" t="s">
        <v>207</v>
      </c>
      <c r="C16" s="457" t="s">
        <v>208</v>
      </c>
      <c r="D16" s="749"/>
    </row>
    <row r="17" spans="2:4" ht="37.200000000000003" customHeight="1" thickBot="1" x14ac:dyDescent="0.4">
      <c r="B17" s="766" t="s">
        <v>242</v>
      </c>
      <c r="C17" s="767"/>
      <c r="D17" s="750"/>
    </row>
    <row r="18" spans="2:4" ht="24.6" x14ac:dyDescent="0.3">
      <c r="B18" s="762" t="s">
        <v>209</v>
      </c>
      <c r="C18" s="763"/>
      <c r="D18" s="401"/>
    </row>
    <row r="19" spans="2:4" ht="29.4" customHeight="1" x14ac:dyDescent="0.3">
      <c r="B19" s="402" t="s">
        <v>210</v>
      </c>
      <c r="C19" s="400" t="s">
        <v>211</v>
      </c>
      <c r="D19" s="414"/>
    </row>
    <row r="20" spans="2:4" ht="29.4" customHeight="1" x14ac:dyDescent="0.3">
      <c r="B20" s="402" t="s">
        <v>212</v>
      </c>
      <c r="C20" s="400" t="s">
        <v>213</v>
      </c>
      <c r="D20" s="414"/>
    </row>
    <row r="21" spans="2:4" ht="29.4" customHeight="1" x14ac:dyDescent="0.3">
      <c r="B21" s="403" t="s">
        <v>214</v>
      </c>
      <c r="C21" s="400" t="s">
        <v>215</v>
      </c>
      <c r="D21" s="414"/>
    </row>
    <row r="22" spans="2:4" ht="29.4" customHeight="1" x14ac:dyDescent="0.3">
      <c r="B22" s="404" t="s">
        <v>216</v>
      </c>
      <c r="C22" s="400" t="s">
        <v>217</v>
      </c>
      <c r="D22" s="414"/>
    </row>
    <row r="23" spans="2:4" ht="29.4" customHeight="1" x14ac:dyDescent="0.3">
      <c r="B23" s="402" t="s">
        <v>218</v>
      </c>
      <c r="C23" s="400" t="s">
        <v>219</v>
      </c>
      <c r="D23" s="414"/>
    </row>
    <row r="24" spans="2:4" ht="29.4" customHeight="1" x14ac:dyDescent="0.3">
      <c r="B24" s="402" t="s">
        <v>220</v>
      </c>
      <c r="C24" s="400" t="s">
        <v>221</v>
      </c>
      <c r="D24" s="414"/>
    </row>
    <row r="25" spans="2:4" ht="29.4" customHeight="1" x14ac:dyDescent="0.3">
      <c r="B25" s="402" t="s">
        <v>222</v>
      </c>
      <c r="C25" s="400" t="s">
        <v>223</v>
      </c>
      <c r="D25" s="414"/>
    </row>
    <row r="26" spans="2:4" ht="29.4" customHeight="1" x14ac:dyDescent="0.3">
      <c r="B26" s="402" t="s">
        <v>224</v>
      </c>
      <c r="C26" s="400" t="s">
        <v>225</v>
      </c>
      <c r="D26" s="414"/>
    </row>
    <row r="27" spans="2:4" ht="29.4" customHeight="1" x14ac:dyDescent="0.3">
      <c r="B27" s="402" t="s">
        <v>226</v>
      </c>
      <c r="C27" s="400" t="s">
        <v>227</v>
      </c>
      <c r="D27" s="414"/>
    </row>
    <row r="28" spans="2:4" ht="29.4" customHeight="1" x14ac:dyDescent="0.3">
      <c r="B28" s="402" t="s">
        <v>228</v>
      </c>
      <c r="C28" s="400" t="s">
        <v>223</v>
      </c>
      <c r="D28" s="414"/>
    </row>
    <row r="29" spans="2:4" ht="17.399999999999999" x14ac:dyDescent="0.3">
      <c r="B29" s="405" t="s">
        <v>229</v>
      </c>
      <c r="C29" s="398" t="s">
        <v>230</v>
      </c>
      <c r="D29" s="406" t="s">
        <v>231</v>
      </c>
    </row>
    <row r="30" spans="2:4" ht="17.399999999999999" x14ac:dyDescent="0.3">
      <c r="B30" s="407"/>
      <c r="C30" s="398" t="s">
        <v>232</v>
      </c>
      <c r="D30" s="406" t="s">
        <v>233</v>
      </c>
    </row>
    <row r="31" spans="2:4" ht="17.399999999999999" x14ac:dyDescent="0.3">
      <c r="B31" s="407"/>
      <c r="C31" s="398" t="s">
        <v>234</v>
      </c>
      <c r="D31" s="406" t="s">
        <v>235</v>
      </c>
    </row>
    <row r="32" spans="2:4" ht="17.399999999999999" x14ac:dyDescent="0.3">
      <c r="B32" s="407"/>
      <c r="C32" s="398" t="s">
        <v>221</v>
      </c>
      <c r="D32" s="406" t="s">
        <v>236</v>
      </c>
    </row>
    <row r="33" spans="2:4" ht="17.399999999999999" x14ac:dyDescent="0.3">
      <c r="B33" s="408" t="s">
        <v>237</v>
      </c>
      <c r="C33" s="399" t="s">
        <v>238</v>
      </c>
      <c r="D33" s="409" t="s">
        <v>231</v>
      </c>
    </row>
    <row r="34" spans="2:4" ht="17.399999999999999" x14ac:dyDescent="0.3">
      <c r="B34" s="410"/>
      <c r="C34" s="399" t="s">
        <v>239</v>
      </c>
      <c r="D34" s="409" t="s">
        <v>233</v>
      </c>
    </row>
    <row r="35" spans="2:4" ht="17.399999999999999" x14ac:dyDescent="0.3">
      <c r="B35" s="410"/>
      <c r="C35" s="399" t="s">
        <v>240</v>
      </c>
      <c r="D35" s="409" t="s">
        <v>235</v>
      </c>
    </row>
    <row r="36" spans="2:4" ht="18" thickBot="1" x14ac:dyDescent="0.35">
      <c r="B36" s="411"/>
      <c r="C36" s="412" t="s">
        <v>241</v>
      </c>
      <c r="D36" s="413" t="s">
        <v>236</v>
      </c>
    </row>
  </sheetData>
  <mergeCells count="6">
    <mergeCell ref="B18:C18"/>
    <mergeCell ref="B1:C1"/>
    <mergeCell ref="D2:D17"/>
    <mergeCell ref="B17:C17"/>
    <mergeCell ref="B2:C2"/>
    <mergeCell ref="B4:B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BDE-B043-4AE5-AA16-35E322350703}">
  <sheetPr>
    <tabColor rgb="FF92D050"/>
  </sheetPr>
  <dimension ref="A1"/>
  <sheetViews>
    <sheetView workbookViewId="0">
      <selection activeCell="H28" sqref="H28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ED4-832D-4A91-BFB2-330688840AF4}">
  <sheetPr>
    <tabColor rgb="FF00B050"/>
    <pageSetUpPr fitToPage="1"/>
  </sheetPr>
  <dimension ref="A1:L43"/>
  <sheetViews>
    <sheetView workbookViewId="0">
      <selection activeCell="J15" sqref="J15"/>
    </sheetView>
  </sheetViews>
  <sheetFormatPr defaultRowHeight="14.4" x14ac:dyDescent="0.3"/>
  <cols>
    <col min="1" max="1" width="26.33203125" customWidth="1"/>
    <col min="2" max="4" width="10.33203125" customWidth="1"/>
    <col min="5" max="5" width="10.6640625" customWidth="1"/>
    <col min="6" max="6" width="9.88671875" bestFit="1" customWidth="1"/>
    <col min="7" max="7" width="9.5546875" customWidth="1"/>
    <col min="8" max="8" width="8" customWidth="1"/>
    <col min="9" max="9" width="8.88671875" customWidth="1"/>
  </cols>
  <sheetData>
    <row r="1" spans="1:12" ht="21.6" customHeight="1" x14ac:dyDescent="0.3">
      <c r="A1" s="582" t="s">
        <v>63</v>
      </c>
      <c r="B1" s="583"/>
      <c r="C1" s="584"/>
      <c r="D1" s="3"/>
      <c r="E1" s="506" t="s">
        <v>16</v>
      </c>
      <c r="F1" s="506"/>
      <c r="G1" s="506"/>
      <c r="H1" s="506"/>
      <c r="I1" s="506"/>
      <c r="J1" s="506"/>
      <c r="K1" s="506"/>
      <c r="L1" s="506"/>
    </row>
    <row r="2" spans="1:12" ht="39" customHeight="1" x14ac:dyDescent="0.3">
      <c r="A2" s="579" t="s">
        <v>64</v>
      </c>
      <c r="B2" s="580"/>
      <c r="C2" s="581"/>
      <c r="D2" s="3"/>
      <c r="E2" s="578" t="s">
        <v>18</v>
      </c>
      <c r="F2" s="578"/>
      <c r="G2" s="578"/>
      <c r="H2" s="578"/>
      <c r="I2" s="578"/>
      <c r="J2" s="20"/>
      <c r="K2" s="20"/>
      <c r="L2" s="20"/>
    </row>
    <row r="3" spans="1:12" ht="21.6" customHeight="1" thickBot="1" x14ac:dyDescent="0.45">
      <c r="A3" s="36" t="s">
        <v>58</v>
      </c>
      <c r="B3" s="37"/>
      <c r="C3" s="38"/>
      <c r="D3" s="1"/>
      <c r="E3" s="21" t="s">
        <v>17</v>
      </c>
      <c r="F3" s="21"/>
      <c r="G3" s="21"/>
      <c r="H3" s="20"/>
      <c r="I3" s="20"/>
      <c r="J3" s="20"/>
      <c r="K3" s="20"/>
      <c r="L3" s="20"/>
    </row>
    <row r="4" spans="1:12" ht="14.4" customHeight="1" x14ac:dyDescent="0.3">
      <c r="A4" s="529" t="s">
        <v>0</v>
      </c>
      <c r="B4" s="588" t="s">
        <v>61</v>
      </c>
      <c r="C4" s="588" t="s">
        <v>62</v>
      </c>
      <c r="D4" s="587" t="s">
        <v>1</v>
      </c>
      <c r="E4" s="587" t="s">
        <v>7</v>
      </c>
      <c r="F4" s="586" t="s">
        <v>3</v>
      </c>
      <c r="G4" s="532"/>
      <c r="I4" s="22"/>
      <c r="J4" s="22"/>
      <c r="K4" s="22"/>
      <c r="L4" s="22"/>
    </row>
    <row r="5" spans="1:12" ht="28.2" thickBot="1" x14ac:dyDescent="0.35">
      <c r="A5" s="529"/>
      <c r="B5" s="588"/>
      <c r="C5" s="588"/>
      <c r="D5" s="588"/>
      <c r="E5" s="588"/>
      <c r="F5" s="7" t="s">
        <v>59</v>
      </c>
      <c r="G5" s="19" t="s">
        <v>9</v>
      </c>
      <c r="I5" s="22"/>
      <c r="J5" s="22"/>
      <c r="K5" s="22"/>
      <c r="L5" s="22"/>
    </row>
    <row r="6" spans="1:12" ht="15.6" customHeight="1" thickBot="1" x14ac:dyDescent="0.35">
      <c r="A6" s="575" t="s">
        <v>60</v>
      </c>
      <c r="B6" s="26">
        <v>25</v>
      </c>
      <c r="C6" s="26">
        <v>100</v>
      </c>
      <c r="D6" s="26">
        <v>6000</v>
      </c>
      <c r="E6" s="26">
        <v>1</v>
      </c>
      <c r="F6" s="27">
        <f>B6*C6*D6/1000000000*G6</f>
        <v>285</v>
      </c>
      <c r="G6" s="28">
        <v>19000</v>
      </c>
    </row>
    <row r="7" spans="1:12" ht="15" thickBot="1" x14ac:dyDescent="0.35">
      <c r="A7" s="576"/>
      <c r="B7" s="10">
        <v>25</v>
      </c>
      <c r="C7" s="10">
        <v>150</v>
      </c>
      <c r="D7" s="10">
        <v>6000</v>
      </c>
      <c r="E7" s="10">
        <v>1</v>
      </c>
      <c r="F7" s="23">
        <f t="shared" ref="F7:F20" si="0">B7*C7*D7/1000000000*G7</f>
        <v>427.5</v>
      </c>
      <c r="G7" s="28">
        <v>19000</v>
      </c>
    </row>
    <row r="8" spans="1:12" ht="15" thickBot="1" x14ac:dyDescent="0.35">
      <c r="A8" s="576"/>
      <c r="B8" s="10">
        <v>50</v>
      </c>
      <c r="C8" s="10">
        <v>100</v>
      </c>
      <c r="D8" s="10">
        <v>6000</v>
      </c>
      <c r="E8" s="10">
        <v>1</v>
      </c>
      <c r="F8" s="23">
        <f t="shared" si="0"/>
        <v>570</v>
      </c>
      <c r="G8" s="28">
        <v>19000</v>
      </c>
    </row>
    <row r="9" spans="1:12" ht="15" thickBot="1" x14ac:dyDescent="0.35">
      <c r="A9" s="576"/>
      <c r="B9" s="10">
        <v>50</v>
      </c>
      <c r="C9" s="10">
        <v>150</v>
      </c>
      <c r="D9" s="10">
        <v>6000</v>
      </c>
      <c r="E9" s="10">
        <v>1</v>
      </c>
      <c r="F9" s="23">
        <f t="shared" si="0"/>
        <v>855</v>
      </c>
      <c r="G9" s="28">
        <v>19000</v>
      </c>
    </row>
    <row r="10" spans="1:12" ht="15" thickBot="1" x14ac:dyDescent="0.35">
      <c r="A10" s="585"/>
      <c r="B10" s="30">
        <v>50</v>
      </c>
      <c r="C10" s="30">
        <v>200</v>
      </c>
      <c r="D10" s="30">
        <v>6000</v>
      </c>
      <c r="E10" s="30">
        <v>1</v>
      </c>
      <c r="F10" s="31">
        <f t="shared" si="0"/>
        <v>1140</v>
      </c>
      <c r="G10" s="28">
        <v>19000</v>
      </c>
    </row>
    <row r="11" spans="1:12" ht="15" thickBot="1" x14ac:dyDescent="0.35">
      <c r="A11" s="573" t="s">
        <v>65</v>
      </c>
      <c r="B11" s="39">
        <v>50</v>
      </c>
      <c r="C11" s="39">
        <v>50</v>
      </c>
      <c r="D11" s="39">
        <v>6000</v>
      </c>
      <c r="E11" s="39">
        <v>1</v>
      </c>
      <c r="F11" s="40">
        <f t="shared" si="0"/>
        <v>330</v>
      </c>
      <c r="G11" s="28">
        <v>22000</v>
      </c>
    </row>
    <row r="12" spans="1:12" ht="15" thickBot="1" x14ac:dyDescent="0.35">
      <c r="A12" s="573"/>
      <c r="B12" s="10">
        <v>100</v>
      </c>
      <c r="C12" s="10">
        <v>100</v>
      </c>
      <c r="D12" s="10">
        <v>6000</v>
      </c>
      <c r="E12" s="10">
        <v>1</v>
      </c>
      <c r="F12" s="23">
        <f t="shared" si="0"/>
        <v>1140</v>
      </c>
      <c r="G12" s="28">
        <v>19000</v>
      </c>
    </row>
    <row r="13" spans="1:12" ht="15" thickBot="1" x14ac:dyDescent="0.35">
      <c r="A13" s="573"/>
      <c r="B13" s="10">
        <v>100</v>
      </c>
      <c r="C13" s="10">
        <v>150</v>
      </c>
      <c r="D13" s="10">
        <v>6000</v>
      </c>
      <c r="E13" s="10">
        <v>1</v>
      </c>
      <c r="F13" s="23">
        <f t="shared" si="0"/>
        <v>1710</v>
      </c>
      <c r="G13" s="28">
        <v>19000</v>
      </c>
    </row>
    <row r="14" spans="1:12" ht="15" thickBot="1" x14ac:dyDescent="0.35">
      <c r="A14" s="573"/>
      <c r="B14" s="10">
        <v>100</v>
      </c>
      <c r="C14" s="10">
        <v>200</v>
      </c>
      <c r="D14" s="10">
        <v>6000</v>
      </c>
      <c r="E14" s="10">
        <v>1</v>
      </c>
      <c r="F14" s="23">
        <f t="shared" si="0"/>
        <v>2280</v>
      </c>
      <c r="G14" s="28">
        <v>19000</v>
      </c>
    </row>
    <row r="15" spans="1:12" ht="15" thickBot="1" x14ac:dyDescent="0.35">
      <c r="A15" s="573"/>
      <c r="B15" s="10">
        <v>150</v>
      </c>
      <c r="C15" s="10">
        <v>150</v>
      </c>
      <c r="D15" s="10">
        <v>6000</v>
      </c>
      <c r="E15" s="10">
        <v>1</v>
      </c>
      <c r="F15" s="23">
        <f t="shared" si="0"/>
        <v>2565</v>
      </c>
      <c r="G15" s="28">
        <v>19000</v>
      </c>
    </row>
    <row r="16" spans="1:12" ht="15" thickBot="1" x14ac:dyDescent="0.35">
      <c r="A16" s="573"/>
      <c r="B16" s="10">
        <v>150</v>
      </c>
      <c r="C16" s="10">
        <v>200</v>
      </c>
      <c r="D16" s="10">
        <v>6000</v>
      </c>
      <c r="E16" s="10">
        <v>1</v>
      </c>
      <c r="F16" s="23">
        <f t="shared" si="0"/>
        <v>3420</v>
      </c>
      <c r="G16" s="28">
        <v>19000</v>
      </c>
    </row>
    <row r="17" spans="1:8" ht="15" thickBot="1" x14ac:dyDescent="0.35">
      <c r="A17" s="574"/>
      <c r="B17" s="30">
        <v>200</v>
      </c>
      <c r="C17" s="30">
        <v>200</v>
      </c>
      <c r="D17" s="30">
        <v>6000</v>
      </c>
      <c r="E17" s="30">
        <v>1</v>
      </c>
      <c r="F17" s="31">
        <f t="shared" si="0"/>
        <v>4560</v>
      </c>
      <c r="G17" s="28">
        <v>19000</v>
      </c>
    </row>
    <row r="18" spans="1:8" ht="15" thickBot="1" x14ac:dyDescent="0.35">
      <c r="A18" s="575" t="s">
        <v>60</v>
      </c>
      <c r="B18" s="44">
        <v>25</v>
      </c>
      <c r="C18" s="44">
        <v>100</v>
      </c>
      <c r="D18" s="44">
        <v>3000</v>
      </c>
      <c r="E18" s="44">
        <v>2</v>
      </c>
      <c r="F18" s="42">
        <f t="shared" si="0"/>
        <v>101.25</v>
      </c>
      <c r="G18" s="43">
        <v>13500</v>
      </c>
      <c r="H18" s="41" t="s">
        <v>84</v>
      </c>
    </row>
    <row r="19" spans="1:8" ht="15" thickBot="1" x14ac:dyDescent="0.35">
      <c r="A19" s="576"/>
      <c r="B19" s="45">
        <v>25</v>
      </c>
      <c r="C19" s="45">
        <v>100</v>
      </c>
      <c r="D19" s="45">
        <v>4000</v>
      </c>
      <c r="E19" s="46">
        <v>2</v>
      </c>
      <c r="F19" s="42">
        <f t="shared" si="0"/>
        <v>135</v>
      </c>
      <c r="G19" s="43">
        <v>13500</v>
      </c>
      <c r="H19" s="41" t="s">
        <v>84</v>
      </c>
    </row>
    <row r="20" spans="1:8" ht="15" thickBot="1" x14ac:dyDescent="0.35">
      <c r="A20" s="576"/>
      <c r="B20" s="45">
        <v>25</v>
      </c>
      <c r="C20" s="45">
        <v>150</v>
      </c>
      <c r="D20" s="45">
        <v>3000</v>
      </c>
      <c r="E20" s="46">
        <v>2</v>
      </c>
      <c r="F20" s="42">
        <f t="shared" si="0"/>
        <v>151.875</v>
      </c>
      <c r="G20" s="43">
        <v>13500</v>
      </c>
      <c r="H20" s="41" t="s">
        <v>84</v>
      </c>
    </row>
    <row r="21" spans="1:8" x14ac:dyDescent="0.3">
      <c r="A21" s="576"/>
      <c r="B21" s="46">
        <v>25</v>
      </c>
      <c r="C21" s="46">
        <v>150</v>
      </c>
      <c r="D21" s="46">
        <v>4000</v>
      </c>
      <c r="E21" s="46">
        <v>2</v>
      </c>
      <c r="F21" s="42">
        <f t="shared" ref="F21:F31" si="1">B21*C21*D21/1000000000*G21</f>
        <v>202.5</v>
      </c>
      <c r="G21" s="43">
        <v>13500</v>
      </c>
      <c r="H21" s="41" t="s">
        <v>84</v>
      </c>
    </row>
    <row r="22" spans="1:8" x14ac:dyDescent="0.3">
      <c r="A22" s="576"/>
      <c r="B22" s="24">
        <v>50</v>
      </c>
      <c r="C22" s="24">
        <v>100</v>
      </c>
      <c r="D22" s="24">
        <v>6000</v>
      </c>
      <c r="E22" s="24">
        <v>2</v>
      </c>
      <c r="F22" s="25">
        <f t="shared" si="1"/>
        <v>480</v>
      </c>
      <c r="G22" s="32">
        <v>16000</v>
      </c>
    </row>
    <row r="23" spans="1:8" x14ac:dyDescent="0.3">
      <c r="A23" s="576"/>
      <c r="B23" s="24">
        <v>50</v>
      </c>
      <c r="C23" s="24">
        <v>150</v>
      </c>
      <c r="D23" s="24">
        <v>6000</v>
      </c>
      <c r="E23" s="24">
        <v>2</v>
      </c>
      <c r="F23" s="25">
        <f t="shared" si="1"/>
        <v>720</v>
      </c>
      <c r="G23" s="32">
        <v>16000</v>
      </c>
    </row>
    <row r="24" spans="1:8" ht="15" thickBot="1" x14ac:dyDescent="0.35">
      <c r="A24" s="576"/>
      <c r="B24" s="154">
        <v>50</v>
      </c>
      <c r="C24" s="154">
        <v>200</v>
      </c>
      <c r="D24" s="154">
        <v>6000</v>
      </c>
      <c r="E24" s="154">
        <v>2</v>
      </c>
      <c r="F24" s="155">
        <f t="shared" si="1"/>
        <v>960</v>
      </c>
      <c r="G24" s="156">
        <v>16000</v>
      </c>
    </row>
    <row r="25" spans="1:8" x14ac:dyDescent="0.3">
      <c r="A25" s="577" t="s">
        <v>65</v>
      </c>
      <c r="B25" s="157">
        <v>50</v>
      </c>
      <c r="C25" s="157">
        <v>50</v>
      </c>
      <c r="D25" s="157">
        <v>6000</v>
      </c>
      <c r="E25" s="157">
        <v>2</v>
      </c>
      <c r="F25" s="158">
        <f t="shared" si="1"/>
        <v>240</v>
      </c>
      <c r="G25" s="159">
        <v>16000</v>
      </c>
    </row>
    <row r="26" spans="1:8" x14ac:dyDescent="0.3">
      <c r="A26" s="573"/>
      <c r="B26" s="24">
        <v>100</v>
      </c>
      <c r="C26" s="24">
        <v>100</v>
      </c>
      <c r="D26" s="24">
        <v>6000</v>
      </c>
      <c r="E26" s="24">
        <v>2</v>
      </c>
      <c r="F26" s="25">
        <f t="shared" si="1"/>
        <v>960</v>
      </c>
      <c r="G26" s="32">
        <v>16000</v>
      </c>
    </row>
    <row r="27" spans="1:8" x14ac:dyDescent="0.3">
      <c r="A27" s="573"/>
      <c r="B27" s="24">
        <v>100</v>
      </c>
      <c r="C27" s="24">
        <v>150</v>
      </c>
      <c r="D27" s="24">
        <v>6000</v>
      </c>
      <c r="E27" s="24">
        <v>2</v>
      </c>
      <c r="F27" s="25">
        <f t="shared" si="1"/>
        <v>1440</v>
      </c>
      <c r="G27" s="32">
        <v>16000</v>
      </c>
    </row>
    <row r="28" spans="1:8" x14ac:dyDescent="0.3">
      <c r="A28" s="573"/>
      <c r="B28" s="24">
        <v>100</v>
      </c>
      <c r="C28" s="24">
        <v>200</v>
      </c>
      <c r="D28" s="24">
        <v>6000</v>
      </c>
      <c r="E28" s="24">
        <v>2</v>
      </c>
      <c r="F28" s="25">
        <f t="shared" si="1"/>
        <v>1920</v>
      </c>
      <c r="G28" s="32">
        <v>16000</v>
      </c>
    </row>
    <row r="29" spans="1:8" x14ac:dyDescent="0.3">
      <c r="A29" s="573"/>
      <c r="B29" s="24">
        <v>150</v>
      </c>
      <c r="C29" s="24">
        <v>150</v>
      </c>
      <c r="D29" s="24">
        <v>6000</v>
      </c>
      <c r="E29" s="24">
        <v>2</v>
      </c>
      <c r="F29" s="25">
        <f t="shared" si="1"/>
        <v>2160</v>
      </c>
      <c r="G29" s="32">
        <v>16000</v>
      </c>
    </row>
    <row r="30" spans="1:8" x14ac:dyDescent="0.3">
      <c r="A30" s="573"/>
      <c r="B30" s="24">
        <v>150</v>
      </c>
      <c r="C30" s="24">
        <v>200</v>
      </c>
      <c r="D30" s="24">
        <v>6000</v>
      </c>
      <c r="E30" s="24">
        <v>2</v>
      </c>
      <c r="F30" s="25">
        <f t="shared" si="1"/>
        <v>2880</v>
      </c>
      <c r="G30" s="32">
        <v>16000</v>
      </c>
    </row>
    <row r="31" spans="1:8" ht="15" thickBot="1" x14ac:dyDescent="0.35">
      <c r="A31" s="574"/>
      <c r="B31" s="33">
        <v>200</v>
      </c>
      <c r="C31" s="33">
        <v>200</v>
      </c>
      <c r="D31" s="33">
        <v>6000</v>
      </c>
      <c r="E31" s="33">
        <v>2</v>
      </c>
      <c r="F31" s="34">
        <f t="shared" si="1"/>
        <v>3840</v>
      </c>
      <c r="G31" s="35">
        <v>16000</v>
      </c>
    </row>
    <row r="32" spans="1:8" x14ac:dyDescent="0.3">
      <c r="A32" s="3"/>
      <c r="B32" s="3"/>
      <c r="C32" s="3"/>
      <c r="D32" s="3"/>
      <c r="E32" s="3"/>
      <c r="F32" s="3"/>
      <c r="G32" s="3"/>
    </row>
    <row r="33" spans="1:7" x14ac:dyDescent="0.3">
      <c r="A33" s="3"/>
      <c r="B33" s="3"/>
      <c r="C33" s="3"/>
      <c r="D33" s="3"/>
      <c r="E33" s="3"/>
      <c r="F33" s="3"/>
      <c r="G33" s="3"/>
    </row>
    <row r="34" spans="1:7" x14ac:dyDescent="0.3">
      <c r="A34" s="3"/>
      <c r="B34" s="3"/>
      <c r="C34" s="3"/>
      <c r="D34" s="3"/>
      <c r="E34" s="3"/>
      <c r="F34" s="3"/>
      <c r="G34" s="3"/>
    </row>
    <row r="35" spans="1:7" x14ac:dyDescent="0.3">
      <c r="A35" s="3"/>
      <c r="B35" s="3"/>
      <c r="C35" s="3"/>
      <c r="D35" s="3"/>
      <c r="E35" s="3"/>
      <c r="F35" s="3"/>
      <c r="G35" s="3"/>
    </row>
    <row r="36" spans="1:7" x14ac:dyDescent="0.3">
      <c r="A36" s="3"/>
      <c r="B36" s="3"/>
      <c r="C36" s="3"/>
      <c r="D36" s="3"/>
      <c r="E36" s="3"/>
      <c r="F36" s="3"/>
      <c r="G36" s="3"/>
    </row>
    <row r="37" spans="1:7" x14ac:dyDescent="0.3">
      <c r="A37" s="3"/>
      <c r="B37" s="3"/>
      <c r="C37" s="3"/>
      <c r="D37" s="3"/>
      <c r="E37" s="3"/>
      <c r="F37" s="3"/>
      <c r="G37" s="3"/>
    </row>
    <row r="38" spans="1:7" x14ac:dyDescent="0.3">
      <c r="A38" s="3"/>
      <c r="B38" s="3"/>
      <c r="C38" s="3"/>
      <c r="D38" s="3"/>
      <c r="E38" s="3"/>
      <c r="F38" s="3"/>
      <c r="G38" s="3"/>
    </row>
    <row r="39" spans="1:7" x14ac:dyDescent="0.3">
      <c r="A39" s="3"/>
      <c r="B39" s="3"/>
      <c r="C39" s="3"/>
      <c r="D39" s="3"/>
      <c r="E39" s="3"/>
      <c r="F39" s="3"/>
      <c r="G39" s="3"/>
    </row>
    <row r="40" spans="1:7" x14ac:dyDescent="0.3">
      <c r="A40" s="3"/>
      <c r="B40" s="3"/>
      <c r="C40" s="3"/>
      <c r="D40" s="3"/>
      <c r="E40" s="3"/>
      <c r="F40" s="3"/>
      <c r="G40" s="3"/>
    </row>
    <row r="41" spans="1:7" x14ac:dyDescent="0.3">
      <c r="A41" s="3"/>
      <c r="B41" s="3"/>
      <c r="C41" s="3"/>
      <c r="D41" s="3"/>
      <c r="E41" s="3"/>
      <c r="F41" s="3"/>
      <c r="G41" s="3"/>
    </row>
    <row r="42" spans="1:7" x14ac:dyDescent="0.3">
      <c r="A42" s="3"/>
      <c r="B42" s="3"/>
      <c r="C42" s="3"/>
      <c r="D42" s="3"/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</sheetData>
  <mergeCells count="14">
    <mergeCell ref="A11:A17"/>
    <mergeCell ref="A18:A24"/>
    <mergeCell ref="A25:A31"/>
    <mergeCell ref="E2:I2"/>
    <mergeCell ref="E1:L1"/>
    <mergeCell ref="A2:C2"/>
    <mergeCell ref="A1:C1"/>
    <mergeCell ref="A6:A10"/>
    <mergeCell ref="F4:G4"/>
    <mergeCell ref="E4:E5"/>
    <mergeCell ref="C4:C5"/>
    <mergeCell ref="A4:A5"/>
    <mergeCell ref="B4:B5"/>
    <mergeCell ref="D4:D5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10F-720F-451A-A267-514BFCB88FAB}">
  <sheetPr>
    <tabColor rgb="FFFFFF00"/>
    <pageSetUpPr fitToPage="1"/>
  </sheetPr>
  <dimension ref="A1:J636"/>
  <sheetViews>
    <sheetView topLeftCell="A7" zoomScale="85" zoomScaleNormal="85" workbookViewId="0">
      <selection activeCell="K14" sqref="K14"/>
    </sheetView>
  </sheetViews>
  <sheetFormatPr defaultRowHeight="14.4" x14ac:dyDescent="0.3"/>
  <cols>
    <col min="1" max="2" width="23" customWidth="1"/>
    <col min="6" max="10" width="11.33203125" customWidth="1"/>
  </cols>
  <sheetData>
    <row r="1" spans="1:10" ht="17.399999999999999" customHeight="1" x14ac:dyDescent="0.3">
      <c r="A1" s="517" t="s">
        <v>67</v>
      </c>
      <c r="B1" s="518"/>
      <c r="C1" s="3"/>
      <c r="D1" s="506" t="s">
        <v>16</v>
      </c>
      <c r="E1" s="506"/>
      <c r="F1" s="506"/>
      <c r="G1" s="506"/>
      <c r="H1" s="506"/>
      <c r="I1" s="506"/>
      <c r="J1" s="506"/>
    </row>
    <row r="2" spans="1:10" ht="17.399999999999999" customHeight="1" thickBot="1" x14ac:dyDescent="0.35">
      <c r="A2" s="519"/>
      <c r="B2" s="520"/>
      <c r="C2" s="3"/>
      <c r="D2" s="506" t="s">
        <v>18</v>
      </c>
      <c r="E2" s="506"/>
      <c r="F2" s="506"/>
      <c r="G2" s="506"/>
      <c r="H2" s="506"/>
      <c r="I2" s="506"/>
      <c r="J2" s="506"/>
    </row>
    <row r="3" spans="1:10" ht="24" customHeight="1" thickBot="1" x14ac:dyDescent="0.45">
      <c r="A3" s="151" t="s">
        <v>66</v>
      </c>
      <c r="B3" s="152"/>
      <c r="C3" s="1"/>
      <c r="D3" s="507" t="s">
        <v>17</v>
      </c>
      <c r="E3" s="507"/>
      <c r="F3" s="507"/>
      <c r="G3" s="507"/>
      <c r="H3" s="507"/>
      <c r="I3" s="507"/>
      <c r="J3" s="507"/>
    </row>
    <row r="4" spans="1:10" ht="25.2" customHeight="1" x14ac:dyDescent="0.3">
      <c r="A4" s="528" t="s">
        <v>0</v>
      </c>
      <c r="B4" s="600" t="s">
        <v>12</v>
      </c>
      <c r="C4" s="587" t="s">
        <v>1</v>
      </c>
      <c r="D4" s="534" t="s">
        <v>4</v>
      </c>
      <c r="E4" s="534"/>
      <c r="F4" s="515" t="s">
        <v>7</v>
      </c>
      <c r="G4" s="565" t="s">
        <v>2</v>
      </c>
      <c r="H4" s="566"/>
      <c r="I4" s="531" t="s">
        <v>3</v>
      </c>
      <c r="J4" s="531"/>
    </row>
    <row r="5" spans="1:10" ht="28.2" thickBot="1" x14ac:dyDescent="0.35">
      <c r="A5" s="529"/>
      <c r="B5" s="601"/>
      <c r="C5" s="588"/>
      <c r="D5" s="6" t="s">
        <v>5</v>
      </c>
      <c r="E5" s="6" t="s">
        <v>6</v>
      </c>
      <c r="F5" s="516"/>
      <c r="G5" s="144" t="s">
        <v>8</v>
      </c>
      <c r="H5" s="301" t="s">
        <v>24</v>
      </c>
      <c r="I5" s="226" t="s">
        <v>8</v>
      </c>
      <c r="J5" s="8" t="s">
        <v>24</v>
      </c>
    </row>
    <row r="6" spans="1:10" x14ac:dyDescent="0.3">
      <c r="A6" s="602" t="s">
        <v>68</v>
      </c>
      <c r="B6" s="604" t="s">
        <v>69</v>
      </c>
      <c r="C6" s="175">
        <v>1000</v>
      </c>
      <c r="D6" s="175">
        <v>10</v>
      </c>
      <c r="E6" s="176">
        <f>88*C6/1000000*D6</f>
        <v>0.87999999999999989</v>
      </c>
      <c r="F6" s="284" t="s">
        <v>70</v>
      </c>
      <c r="G6" s="302">
        <v>1198</v>
      </c>
      <c r="H6" s="177">
        <f>G6/E6</f>
        <v>1361.3636363636365</v>
      </c>
      <c r="I6" s="287">
        <v>1342</v>
      </c>
      <c r="J6" s="177">
        <f>I6/E6</f>
        <v>1525.0000000000002</v>
      </c>
    </row>
    <row r="7" spans="1:10" x14ac:dyDescent="0.3">
      <c r="A7" s="504"/>
      <c r="B7" s="605"/>
      <c r="C7" s="13">
        <v>1200</v>
      </c>
      <c r="D7" s="13">
        <v>10</v>
      </c>
      <c r="E7" s="146">
        <f t="shared" ref="E7:E12" si="0">88*C7/1000000*D7</f>
        <v>1.056</v>
      </c>
      <c r="F7" s="265" t="s">
        <v>70</v>
      </c>
      <c r="G7" s="224">
        <v>1437</v>
      </c>
      <c r="H7" s="178">
        <f t="shared" ref="H7:H53" si="1">G7/E7</f>
        <v>1360.7954545454545</v>
      </c>
      <c r="I7" s="288">
        <v>1610</v>
      </c>
      <c r="J7" s="178">
        <f t="shared" ref="J7:J53" si="2">I7/E7</f>
        <v>1524.621212121212</v>
      </c>
    </row>
    <row r="8" spans="1:10" x14ac:dyDescent="0.3">
      <c r="A8" s="504"/>
      <c r="B8" s="605"/>
      <c r="C8" s="13">
        <v>1500</v>
      </c>
      <c r="D8" s="13">
        <v>10</v>
      </c>
      <c r="E8" s="146">
        <f t="shared" si="0"/>
        <v>1.32</v>
      </c>
      <c r="F8" s="265" t="s">
        <v>70</v>
      </c>
      <c r="G8" s="224">
        <v>1797</v>
      </c>
      <c r="H8" s="178">
        <f t="shared" si="1"/>
        <v>1361.3636363636363</v>
      </c>
      <c r="I8" s="288">
        <v>2012</v>
      </c>
      <c r="J8" s="178">
        <f t="shared" si="2"/>
        <v>1524.2424242424242</v>
      </c>
    </row>
    <row r="9" spans="1:10" x14ac:dyDescent="0.3">
      <c r="A9" s="504"/>
      <c r="B9" s="605"/>
      <c r="C9" s="13">
        <v>1800</v>
      </c>
      <c r="D9" s="13">
        <v>10</v>
      </c>
      <c r="E9" s="146">
        <f t="shared" si="0"/>
        <v>1.5840000000000001</v>
      </c>
      <c r="F9" s="265" t="s">
        <v>70</v>
      </c>
      <c r="G9" s="224">
        <v>2156</v>
      </c>
      <c r="H9" s="178">
        <f t="shared" si="1"/>
        <v>1361.1111111111111</v>
      </c>
      <c r="I9" s="288">
        <v>2415</v>
      </c>
      <c r="J9" s="178">
        <f t="shared" si="2"/>
        <v>1524.621212121212</v>
      </c>
    </row>
    <row r="10" spans="1:10" x14ac:dyDescent="0.3">
      <c r="A10" s="504"/>
      <c r="B10" s="605"/>
      <c r="C10" s="13">
        <v>2000</v>
      </c>
      <c r="D10" s="13">
        <v>10</v>
      </c>
      <c r="E10" s="146">
        <f t="shared" si="0"/>
        <v>1.7599999999999998</v>
      </c>
      <c r="F10" s="265" t="s">
        <v>70</v>
      </c>
      <c r="G10" s="224">
        <v>2396</v>
      </c>
      <c r="H10" s="178">
        <f t="shared" si="1"/>
        <v>1361.3636363636365</v>
      </c>
      <c r="I10" s="288">
        <v>2683</v>
      </c>
      <c r="J10" s="178">
        <f t="shared" si="2"/>
        <v>1524.4318181818185</v>
      </c>
    </row>
    <row r="11" spans="1:10" x14ac:dyDescent="0.3">
      <c r="A11" s="504"/>
      <c r="B11" s="605"/>
      <c r="C11" s="13">
        <v>2200</v>
      </c>
      <c r="D11" s="13">
        <v>10</v>
      </c>
      <c r="E11" s="146">
        <f t="shared" si="0"/>
        <v>1.9359999999999999</v>
      </c>
      <c r="F11" s="265" t="s">
        <v>70</v>
      </c>
      <c r="G11" s="224">
        <v>2635</v>
      </c>
      <c r="H11" s="178">
        <f t="shared" si="1"/>
        <v>1361.0537190082646</v>
      </c>
      <c r="I11" s="288">
        <v>2951</v>
      </c>
      <c r="J11" s="178">
        <f t="shared" si="2"/>
        <v>1524.2768595041323</v>
      </c>
    </row>
    <row r="12" spans="1:10" x14ac:dyDescent="0.3">
      <c r="A12" s="504"/>
      <c r="B12" s="605"/>
      <c r="C12" s="13">
        <v>2500</v>
      </c>
      <c r="D12" s="13">
        <v>10</v>
      </c>
      <c r="E12" s="146">
        <f t="shared" si="0"/>
        <v>2.2000000000000002</v>
      </c>
      <c r="F12" s="265" t="s">
        <v>70</v>
      </c>
      <c r="G12" s="224">
        <v>2995</v>
      </c>
      <c r="H12" s="178">
        <f t="shared" si="1"/>
        <v>1361.3636363636363</v>
      </c>
      <c r="I12" s="288">
        <v>3354</v>
      </c>
      <c r="J12" s="178">
        <f t="shared" si="2"/>
        <v>1524.5454545454545</v>
      </c>
    </row>
    <row r="13" spans="1:10" x14ac:dyDescent="0.3">
      <c r="A13" s="504"/>
      <c r="B13" s="605"/>
      <c r="C13" s="16">
        <v>1200</v>
      </c>
      <c r="D13" s="16">
        <v>10</v>
      </c>
      <c r="E13" s="147">
        <f t="shared" ref="E13:E24" si="3">88*C13/1000000*D13</f>
        <v>1.056</v>
      </c>
      <c r="F13" s="208" t="s">
        <v>71</v>
      </c>
      <c r="G13" s="145">
        <v>742</v>
      </c>
      <c r="H13" s="168">
        <f t="shared" si="1"/>
        <v>702.65151515151513</v>
      </c>
      <c r="I13" s="210">
        <v>831</v>
      </c>
      <c r="J13" s="168">
        <f t="shared" si="2"/>
        <v>786.93181818181813</v>
      </c>
    </row>
    <row r="14" spans="1:10" x14ac:dyDescent="0.3">
      <c r="A14" s="504"/>
      <c r="B14" s="605"/>
      <c r="C14" s="16">
        <v>1800</v>
      </c>
      <c r="D14" s="16">
        <v>10</v>
      </c>
      <c r="E14" s="147">
        <f t="shared" si="3"/>
        <v>1.5840000000000001</v>
      </c>
      <c r="F14" s="208" t="s">
        <v>71</v>
      </c>
      <c r="G14" s="145">
        <v>1113</v>
      </c>
      <c r="H14" s="168">
        <f t="shared" si="1"/>
        <v>702.65151515151513</v>
      </c>
      <c r="I14" s="210">
        <v>1246</v>
      </c>
      <c r="J14" s="168">
        <f t="shared" si="2"/>
        <v>786.61616161616155</v>
      </c>
    </row>
    <row r="15" spans="1:10" x14ac:dyDescent="0.3">
      <c r="A15" s="504"/>
      <c r="B15" s="605"/>
      <c r="C15" s="16">
        <v>2000</v>
      </c>
      <c r="D15" s="16">
        <v>10</v>
      </c>
      <c r="E15" s="147">
        <f t="shared" si="3"/>
        <v>1.7599999999999998</v>
      </c>
      <c r="F15" s="208" t="s">
        <v>71</v>
      </c>
      <c r="G15" s="145">
        <v>1236</v>
      </c>
      <c r="H15" s="168">
        <f t="shared" si="1"/>
        <v>702.27272727272737</v>
      </c>
      <c r="I15" s="210">
        <v>1385</v>
      </c>
      <c r="J15" s="168">
        <f t="shared" si="2"/>
        <v>786.93181818181824</v>
      </c>
    </row>
    <row r="16" spans="1:10" ht="15" thickBot="1" x14ac:dyDescent="0.35">
      <c r="A16" s="504"/>
      <c r="B16" s="606"/>
      <c r="C16" s="63">
        <v>2200</v>
      </c>
      <c r="D16" s="63">
        <v>10</v>
      </c>
      <c r="E16" s="150">
        <f t="shared" si="3"/>
        <v>1.9359999999999999</v>
      </c>
      <c r="F16" s="285" t="s">
        <v>71</v>
      </c>
      <c r="G16" s="255">
        <v>1360</v>
      </c>
      <c r="H16" s="184">
        <f t="shared" si="1"/>
        <v>702.47933884297527</v>
      </c>
      <c r="I16" s="289">
        <v>1523</v>
      </c>
      <c r="J16" s="184">
        <f t="shared" si="2"/>
        <v>786.67355371900828</v>
      </c>
    </row>
    <row r="17" spans="1:10" x14ac:dyDescent="0.3">
      <c r="A17" s="504"/>
      <c r="B17" s="604" t="s">
        <v>72</v>
      </c>
      <c r="C17" s="175">
        <v>1000</v>
      </c>
      <c r="D17" s="175">
        <v>10</v>
      </c>
      <c r="E17" s="176">
        <f t="shared" si="3"/>
        <v>0.87999999999999989</v>
      </c>
      <c r="F17" s="284" t="s">
        <v>70</v>
      </c>
      <c r="G17" s="302">
        <v>673</v>
      </c>
      <c r="H17" s="177">
        <f t="shared" si="1"/>
        <v>764.77272727272737</v>
      </c>
      <c r="I17" s="287">
        <v>754</v>
      </c>
      <c r="J17" s="177">
        <f t="shared" si="2"/>
        <v>856.81818181818187</v>
      </c>
    </row>
    <row r="18" spans="1:10" x14ac:dyDescent="0.3">
      <c r="A18" s="504"/>
      <c r="B18" s="605"/>
      <c r="C18" s="13">
        <v>1200</v>
      </c>
      <c r="D18" s="13">
        <v>10</v>
      </c>
      <c r="E18" s="146">
        <f t="shared" si="3"/>
        <v>1.056</v>
      </c>
      <c r="F18" s="265" t="s">
        <v>70</v>
      </c>
      <c r="G18" s="224">
        <v>1165</v>
      </c>
      <c r="H18" s="178">
        <f t="shared" si="1"/>
        <v>1103.219696969697</v>
      </c>
      <c r="I18" s="288">
        <v>1305</v>
      </c>
      <c r="J18" s="178">
        <f t="shared" si="2"/>
        <v>1235.7954545454545</v>
      </c>
    </row>
    <row r="19" spans="1:10" x14ac:dyDescent="0.3">
      <c r="A19" s="504"/>
      <c r="B19" s="605"/>
      <c r="C19" s="13">
        <v>1500</v>
      </c>
      <c r="D19" s="13">
        <v>10</v>
      </c>
      <c r="E19" s="146">
        <f t="shared" si="3"/>
        <v>1.32</v>
      </c>
      <c r="F19" s="265" t="s">
        <v>70</v>
      </c>
      <c r="G19" s="224">
        <v>1456</v>
      </c>
      <c r="H19" s="178">
        <f t="shared" si="1"/>
        <v>1103.030303030303</v>
      </c>
      <c r="I19" s="288">
        <v>1631</v>
      </c>
      <c r="J19" s="178">
        <f t="shared" si="2"/>
        <v>1235.6060606060605</v>
      </c>
    </row>
    <row r="20" spans="1:10" x14ac:dyDescent="0.3">
      <c r="A20" s="504"/>
      <c r="B20" s="605"/>
      <c r="C20" s="13">
        <v>1800</v>
      </c>
      <c r="D20" s="13">
        <v>10</v>
      </c>
      <c r="E20" s="146">
        <f t="shared" si="3"/>
        <v>1.5840000000000001</v>
      </c>
      <c r="F20" s="265" t="s">
        <v>70</v>
      </c>
      <c r="G20" s="224">
        <v>2084</v>
      </c>
      <c r="H20" s="178">
        <f t="shared" si="1"/>
        <v>1315.6565656565656</v>
      </c>
      <c r="I20" s="288">
        <v>2335</v>
      </c>
      <c r="J20" s="178">
        <f t="shared" si="2"/>
        <v>1474.1161616161614</v>
      </c>
    </row>
    <row r="21" spans="1:10" x14ac:dyDescent="0.3">
      <c r="A21" s="504"/>
      <c r="B21" s="605"/>
      <c r="C21" s="13">
        <v>2000</v>
      </c>
      <c r="D21" s="13">
        <v>10</v>
      </c>
      <c r="E21" s="146">
        <f t="shared" si="3"/>
        <v>1.7599999999999998</v>
      </c>
      <c r="F21" s="265" t="s">
        <v>70</v>
      </c>
      <c r="G21" s="224">
        <v>2295</v>
      </c>
      <c r="H21" s="178">
        <f t="shared" si="1"/>
        <v>1303.977272727273</v>
      </c>
      <c r="I21" s="288">
        <v>2571</v>
      </c>
      <c r="J21" s="178">
        <f t="shared" si="2"/>
        <v>1460.7954545454547</v>
      </c>
    </row>
    <row r="22" spans="1:10" x14ac:dyDescent="0.3">
      <c r="A22" s="504"/>
      <c r="B22" s="605"/>
      <c r="C22" s="13">
        <v>2200</v>
      </c>
      <c r="D22" s="13">
        <v>10</v>
      </c>
      <c r="E22" s="146">
        <f t="shared" si="3"/>
        <v>1.9359999999999999</v>
      </c>
      <c r="F22" s="265" t="s">
        <v>70</v>
      </c>
      <c r="G22" s="224">
        <v>2525</v>
      </c>
      <c r="H22" s="178">
        <f t="shared" si="1"/>
        <v>1304.2355371900826</v>
      </c>
      <c r="I22" s="288">
        <v>2828</v>
      </c>
      <c r="J22" s="178">
        <f t="shared" si="2"/>
        <v>1460.7438016528927</v>
      </c>
    </row>
    <row r="23" spans="1:10" x14ac:dyDescent="0.3">
      <c r="A23" s="504"/>
      <c r="B23" s="605"/>
      <c r="C23" s="13">
        <v>2500</v>
      </c>
      <c r="D23" s="13">
        <v>10</v>
      </c>
      <c r="E23" s="146">
        <f t="shared" si="3"/>
        <v>2.2000000000000002</v>
      </c>
      <c r="F23" s="265" t="s">
        <v>70</v>
      </c>
      <c r="G23" s="224">
        <v>2869</v>
      </c>
      <c r="H23" s="178">
        <f t="shared" si="1"/>
        <v>1304.090909090909</v>
      </c>
      <c r="I23" s="288">
        <v>3213</v>
      </c>
      <c r="J23" s="178">
        <f t="shared" si="2"/>
        <v>1460.4545454545453</v>
      </c>
    </row>
    <row r="24" spans="1:10" x14ac:dyDescent="0.3">
      <c r="A24" s="504"/>
      <c r="B24" s="605"/>
      <c r="C24" s="13">
        <v>3000</v>
      </c>
      <c r="D24" s="13">
        <v>10</v>
      </c>
      <c r="E24" s="146">
        <f t="shared" si="3"/>
        <v>2.64</v>
      </c>
      <c r="F24" s="265" t="s">
        <v>70</v>
      </c>
      <c r="G24" s="224">
        <v>3443</v>
      </c>
      <c r="H24" s="178">
        <f t="shared" si="1"/>
        <v>1304.1666666666665</v>
      </c>
      <c r="I24" s="288">
        <v>3856</v>
      </c>
      <c r="J24" s="178">
        <f t="shared" si="2"/>
        <v>1460.6060606060605</v>
      </c>
    </row>
    <row r="25" spans="1:10" x14ac:dyDescent="0.3">
      <c r="A25" s="504"/>
      <c r="B25" s="605"/>
      <c r="C25" s="16">
        <v>1000</v>
      </c>
      <c r="D25" s="16">
        <v>10</v>
      </c>
      <c r="E25" s="147">
        <f t="shared" ref="E25:E32" si="4">88*C25/1000000*D25</f>
        <v>0.87999999999999989</v>
      </c>
      <c r="F25" s="208" t="s">
        <v>71</v>
      </c>
      <c r="G25" s="145">
        <v>673</v>
      </c>
      <c r="H25" s="168">
        <f t="shared" si="1"/>
        <v>764.77272727272737</v>
      </c>
      <c r="I25" s="210">
        <v>754</v>
      </c>
      <c r="J25" s="168">
        <f t="shared" si="2"/>
        <v>856.81818181818187</v>
      </c>
    </row>
    <row r="26" spans="1:10" x14ac:dyDescent="0.3">
      <c r="A26" s="504"/>
      <c r="B26" s="605"/>
      <c r="C26" s="16">
        <v>1200</v>
      </c>
      <c r="D26" s="16">
        <v>10</v>
      </c>
      <c r="E26" s="147">
        <f t="shared" si="4"/>
        <v>1.056</v>
      </c>
      <c r="F26" s="208" t="s">
        <v>71</v>
      </c>
      <c r="G26" s="145">
        <v>808</v>
      </c>
      <c r="H26" s="168">
        <f t="shared" si="1"/>
        <v>765.15151515151513</v>
      </c>
      <c r="I26" s="210">
        <v>905</v>
      </c>
      <c r="J26" s="168">
        <f t="shared" si="2"/>
        <v>857.00757575757575</v>
      </c>
    </row>
    <row r="27" spans="1:10" x14ac:dyDescent="0.3">
      <c r="A27" s="504"/>
      <c r="B27" s="605"/>
      <c r="C27" s="16">
        <v>1500</v>
      </c>
      <c r="D27" s="16">
        <v>10</v>
      </c>
      <c r="E27" s="147">
        <f t="shared" si="4"/>
        <v>1.32</v>
      </c>
      <c r="F27" s="208" t="s">
        <v>71</v>
      </c>
      <c r="G27" s="145">
        <v>1010</v>
      </c>
      <c r="H27" s="168">
        <f t="shared" si="1"/>
        <v>765.15151515151513</v>
      </c>
      <c r="I27" s="210">
        <v>1131</v>
      </c>
      <c r="J27" s="168">
        <f t="shared" si="2"/>
        <v>856.81818181818176</v>
      </c>
    </row>
    <row r="28" spans="1:10" x14ac:dyDescent="0.3">
      <c r="A28" s="504"/>
      <c r="B28" s="605"/>
      <c r="C28" s="16">
        <v>1800</v>
      </c>
      <c r="D28" s="16">
        <v>10</v>
      </c>
      <c r="E28" s="147">
        <f t="shared" si="4"/>
        <v>1.5840000000000001</v>
      </c>
      <c r="F28" s="208" t="s">
        <v>71</v>
      </c>
      <c r="G28" s="145">
        <v>1193</v>
      </c>
      <c r="H28" s="168">
        <f t="shared" si="1"/>
        <v>753.15656565656559</v>
      </c>
      <c r="I28" s="210">
        <v>1336</v>
      </c>
      <c r="J28" s="168">
        <f t="shared" si="2"/>
        <v>843.43434343434342</v>
      </c>
    </row>
    <row r="29" spans="1:10" x14ac:dyDescent="0.3">
      <c r="A29" s="504"/>
      <c r="B29" s="605"/>
      <c r="C29" s="16">
        <v>2000</v>
      </c>
      <c r="D29" s="16">
        <v>10</v>
      </c>
      <c r="E29" s="147">
        <f t="shared" si="4"/>
        <v>1.7599999999999998</v>
      </c>
      <c r="F29" s="208" t="s">
        <v>71</v>
      </c>
      <c r="G29" s="145">
        <v>1306</v>
      </c>
      <c r="H29" s="168">
        <f t="shared" si="1"/>
        <v>742.04545454545462</v>
      </c>
      <c r="I29" s="210">
        <v>1463</v>
      </c>
      <c r="J29" s="168">
        <f t="shared" si="2"/>
        <v>831.25000000000011</v>
      </c>
    </row>
    <row r="30" spans="1:10" x14ac:dyDescent="0.3">
      <c r="A30" s="504"/>
      <c r="B30" s="605"/>
      <c r="C30" s="16">
        <v>2200</v>
      </c>
      <c r="D30" s="16">
        <v>10</v>
      </c>
      <c r="E30" s="147">
        <f t="shared" si="4"/>
        <v>1.9359999999999999</v>
      </c>
      <c r="F30" s="208" t="s">
        <v>71</v>
      </c>
      <c r="G30" s="145">
        <v>1437</v>
      </c>
      <c r="H30" s="168">
        <f t="shared" si="1"/>
        <v>742.25206611570252</v>
      </c>
      <c r="I30" s="210">
        <v>1609</v>
      </c>
      <c r="J30" s="168">
        <f t="shared" si="2"/>
        <v>831.09504132231405</v>
      </c>
    </row>
    <row r="31" spans="1:10" x14ac:dyDescent="0.3">
      <c r="A31" s="504"/>
      <c r="B31" s="605"/>
      <c r="C31" s="16">
        <v>2500</v>
      </c>
      <c r="D31" s="16">
        <v>10</v>
      </c>
      <c r="E31" s="147">
        <f t="shared" si="4"/>
        <v>2.2000000000000002</v>
      </c>
      <c r="F31" s="208" t="s">
        <v>71</v>
      </c>
      <c r="G31" s="145">
        <v>1633</v>
      </c>
      <c r="H31" s="168">
        <f t="shared" si="1"/>
        <v>742.27272727272725</v>
      </c>
      <c r="I31" s="210">
        <v>1829</v>
      </c>
      <c r="J31" s="168">
        <f t="shared" si="2"/>
        <v>831.36363636363626</v>
      </c>
    </row>
    <row r="32" spans="1:10" ht="15" thickBot="1" x14ac:dyDescent="0.35">
      <c r="A32" s="603"/>
      <c r="B32" s="606"/>
      <c r="C32" s="63">
        <v>3000</v>
      </c>
      <c r="D32" s="63">
        <v>10</v>
      </c>
      <c r="E32" s="150">
        <f t="shared" si="4"/>
        <v>2.64</v>
      </c>
      <c r="F32" s="285" t="s">
        <v>71</v>
      </c>
      <c r="G32" s="255">
        <v>1959</v>
      </c>
      <c r="H32" s="184">
        <f t="shared" si="1"/>
        <v>742.0454545454545</v>
      </c>
      <c r="I32" s="289">
        <v>2194</v>
      </c>
      <c r="J32" s="184">
        <f t="shared" si="2"/>
        <v>831.06060606060601</v>
      </c>
    </row>
    <row r="33" spans="1:10" x14ac:dyDescent="0.3">
      <c r="A33" s="602" t="s">
        <v>73</v>
      </c>
      <c r="B33" s="604" t="s">
        <v>74</v>
      </c>
      <c r="C33" s="175">
        <v>1000</v>
      </c>
      <c r="D33" s="175">
        <v>10</v>
      </c>
      <c r="E33" s="176">
        <f t="shared" ref="E33:E97" si="5">88*C33/1000000*D33</f>
        <v>0.87999999999999989</v>
      </c>
      <c r="F33" s="284" t="s">
        <v>75</v>
      </c>
      <c r="G33" s="303">
        <v>1021.9430000000001</v>
      </c>
      <c r="H33" s="177">
        <f t="shared" si="1"/>
        <v>1161.2988636363639</v>
      </c>
      <c r="I33" s="290">
        <v>1179.165</v>
      </c>
      <c r="J33" s="177">
        <f t="shared" si="2"/>
        <v>1339.9602272727275</v>
      </c>
    </row>
    <row r="34" spans="1:10" x14ac:dyDescent="0.3">
      <c r="A34" s="504"/>
      <c r="B34" s="605"/>
      <c r="C34" s="13">
        <v>1100</v>
      </c>
      <c r="D34" s="13">
        <v>10</v>
      </c>
      <c r="E34" s="146">
        <f t="shared" si="5"/>
        <v>0.96799999999999997</v>
      </c>
      <c r="F34" s="265" t="s">
        <v>75</v>
      </c>
      <c r="G34" s="220">
        <v>1124.1373000000001</v>
      </c>
      <c r="H34" s="178">
        <f t="shared" si="1"/>
        <v>1161.2988636363639</v>
      </c>
      <c r="I34" s="228">
        <v>1297.0815000000002</v>
      </c>
      <c r="J34" s="178">
        <f t="shared" si="2"/>
        <v>1339.9602272727275</v>
      </c>
    </row>
    <row r="35" spans="1:10" x14ac:dyDescent="0.3">
      <c r="A35" s="504"/>
      <c r="B35" s="605"/>
      <c r="C35" s="13">
        <v>1200</v>
      </c>
      <c r="D35" s="13">
        <v>10</v>
      </c>
      <c r="E35" s="146">
        <f t="shared" si="5"/>
        <v>1.056</v>
      </c>
      <c r="F35" s="265" t="s">
        <v>75</v>
      </c>
      <c r="G35" s="220">
        <v>1226.3316000000002</v>
      </c>
      <c r="H35" s="178">
        <f t="shared" si="1"/>
        <v>1161.2988636363639</v>
      </c>
      <c r="I35" s="228">
        <v>1414.998</v>
      </c>
      <c r="J35" s="178">
        <f t="shared" si="2"/>
        <v>1339.9602272727273</v>
      </c>
    </row>
    <row r="36" spans="1:10" x14ac:dyDescent="0.3">
      <c r="A36" s="504"/>
      <c r="B36" s="605"/>
      <c r="C36" s="13">
        <v>1300</v>
      </c>
      <c r="D36" s="13">
        <v>10</v>
      </c>
      <c r="E36" s="146">
        <f t="shared" si="5"/>
        <v>1.1440000000000001</v>
      </c>
      <c r="F36" s="265" t="s">
        <v>75</v>
      </c>
      <c r="G36" s="220">
        <v>1328.5259000000001</v>
      </c>
      <c r="H36" s="178">
        <f t="shared" si="1"/>
        <v>1161.2988636363636</v>
      </c>
      <c r="I36" s="228">
        <v>1532.9145000000001</v>
      </c>
      <c r="J36" s="178">
        <f t="shared" si="2"/>
        <v>1339.9602272727273</v>
      </c>
    </row>
    <row r="37" spans="1:10" x14ac:dyDescent="0.3">
      <c r="A37" s="504"/>
      <c r="B37" s="605"/>
      <c r="C37" s="13">
        <v>1400</v>
      </c>
      <c r="D37" s="13">
        <v>10</v>
      </c>
      <c r="E37" s="146">
        <f>88*C37/1000000*D37</f>
        <v>1.232</v>
      </c>
      <c r="F37" s="265" t="s">
        <v>75</v>
      </c>
      <c r="G37" s="220">
        <v>1430.7202000000002</v>
      </c>
      <c r="H37" s="178">
        <f t="shared" si="1"/>
        <v>1161.2988636363639</v>
      </c>
      <c r="I37" s="228">
        <v>1650.8310000000001</v>
      </c>
      <c r="J37" s="178">
        <f t="shared" si="2"/>
        <v>1339.9602272727275</v>
      </c>
    </row>
    <row r="38" spans="1:10" x14ac:dyDescent="0.3">
      <c r="A38" s="504"/>
      <c r="B38" s="605"/>
      <c r="C38" s="13">
        <v>1500</v>
      </c>
      <c r="D38" s="13">
        <v>10</v>
      </c>
      <c r="E38" s="146">
        <f t="shared" si="5"/>
        <v>1.32</v>
      </c>
      <c r="F38" s="265" t="s">
        <v>75</v>
      </c>
      <c r="G38" s="220">
        <v>1532.9145000000003</v>
      </c>
      <c r="H38" s="178">
        <f t="shared" si="1"/>
        <v>1161.2988636363639</v>
      </c>
      <c r="I38" s="228">
        <v>1768.7475000000004</v>
      </c>
      <c r="J38" s="178">
        <f t="shared" si="2"/>
        <v>1339.9602272727275</v>
      </c>
    </row>
    <row r="39" spans="1:10" x14ac:dyDescent="0.3">
      <c r="A39" s="504"/>
      <c r="B39" s="605"/>
      <c r="C39" s="13">
        <v>1600</v>
      </c>
      <c r="D39" s="13">
        <v>10</v>
      </c>
      <c r="E39" s="146">
        <f t="shared" si="5"/>
        <v>1.4080000000000001</v>
      </c>
      <c r="F39" s="265" t="s">
        <v>75</v>
      </c>
      <c r="G39" s="220">
        <v>1635.1088000000002</v>
      </c>
      <c r="H39" s="178">
        <f t="shared" si="1"/>
        <v>1161.2988636363636</v>
      </c>
      <c r="I39" s="228">
        <v>1886.6640000000002</v>
      </c>
      <c r="J39" s="178">
        <f t="shared" si="2"/>
        <v>1339.9602272727273</v>
      </c>
    </row>
    <row r="40" spans="1:10" x14ac:dyDescent="0.3">
      <c r="A40" s="504"/>
      <c r="B40" s="605"/>
      <c r="C40" s="13">
        <v>1700</v>
      </c>
      <c r="D40" s="13">
        <v>10</v>
      </c>
      <c r="E40" s="146">
        <f t="shared" si="5"/>
        <v>1.496</v>
      </c>
      <c r="F40" s="265" t="s">
        <v>75</v>
      </c>
      <c r="G40" s="220">
        <v>1737.3031000000001</v>
      </c>
      <c r="H40" s="178">
        <f t="shared" si="1"/>
        <v>1161.2988636363636</v>
      </c>
      <c r="I40" s="228">
        <v>2004.5805</v>
      </c>
      <c r="J40" s="178">
        <f t="shared" si="2"/>
        <v>1339.9602272727273</v>
      </c>
    </row>
    <row r="41" spans="1:10" x14ac:dyDescent="0.3">
      <c r="A41" s="504"/>
      <c r="B41" s="605"/>
      <c r="C41" s="13">
        <v>1800</v>
      </c>
      <c r="D41" s="13">
        <v>10</v>
      </c>
      <c r="E41" s="146">
        <f t="shared" si="5"/>
        <v>1.5840000000000001</v>
      </c>
      <c r="F41" s="265" t="s">
        <v>75</v>
      </c>
      <c r="G41" s="220">
        <v>1933.0974000000001</v>
      </c>
      <c r="H41" s="178">
        <f t="shared" si="1"/>
        <v>1220.3897727272727</v>
      </c>
      <c r="I41" s="228">
        <v>2230.4970000000003</v>
      </c>
      <c r="J41" s="178">
        <f t="shared" si="2"/>
        <v>1408.1420454545455</v>
      </c>
    </row>
    <row r="42" spans="1:10" x14ac:dyDescent="0.3">
      <c r="A42" s="504"/>
      <c r="B42" s="605"/>
      <c r="C42" s="13">
        <v>1900</v>
      </c>
      <c r="D42" s="13">
        <v>10</v>
      </c>
      <c r="E42" s="146">
        <f t="shared" si="5"/>
        <v>1.6719999999999999</v>
      </c>
      <c r="F42" s="265" t="s">
        <v>75</v>
      </c>
      <c r="G42" s="220">
        <v>2040.4917000000003</v>
      </c>
      <c r="H42" s="178">
        <f t="shared" si="1"/>
        <v>1220.3897727272729</v>
      </c>
      <c r="I42" s="228">
        <v>2354.4135000000001</v>
      </c>
      <c r="J42" s="178">
        <f t="shared" si="2"/>
        <v>1408.1420454545455</v>
      </c>
    </row>
    <row r="43" spans="1:10" x14ac:dyDescent="0.3">
      <c r="A43" s="504"/>
      <c r="B43" s="605"/>
      <c r="C43" s="13">
        <v>2000</v>
      </c>
      <c r="D43" s="13">
        <v>10</v>
      </c>
      <c r="E43" s="146">
        <f t="shared" si="5"/>
        <v>1.7599999999999998</v>
      </c>
      <c r="F43" s="265" t="s">
        <v>75</v>
      </c>
      <c r="G43" s="220">
        <v>3291.8860000000004</v>
      </c>
      <c r="H43" s="178">
        <f t="shared" si="1"/>
        <v>1870.3897727272731</v>
      </c>
      <c r="I43" s="228">
        <v>3798.3300000000004</v>
      </c>
      <c r="J43" s="178">
        <f t="shared" si="2"/>
        <v>2158.142045454546</v>
      </c>
    </row>
    <row r="44" spans="1:10" x14ac:dyDescent="0.3">
      <c r="A44" s="504"/>
      <c r="B44" s="605"/>
      <c r="C44" s="13">
        <v>2100</v>
      </c>
      <c r="D44" s="13">
        <v>10</v>
      </c>
      <c r="E44" s="146">
        <f t="shared" si="5"/>
        <v>1.8479999999999999</v>
      </c>
      <c r="F44" s="265" t="s">
        <v>75</v>
      </c>
      <c r="G44" s="220">
        <v>3456.4803000000002</v>
      </c>
      <c r="H44" s="178">
        <f t="shared" si="1"/>
        <v>1870.3897727272729</v>
      </c>
      <c r="I44" s="228">
        <v>3988.2465000000002</v>
      </c>
      <c r="J44" s="178">
        <f t="shared" si="2"/>
        <v>2158.1420454545455</v>
      </c>
    </row>
    <row r="45" spans="1:10" x14ac:dyDescent="0.3">
      <c r="A45" s="504"/>
      <c r="B45" s="605"/>
      <c r="C45" s="13">
        <v>2200</v>
      </c>
      <c r="D45" s="13">
        <v>10</v>
      </c>
      <c r="E45" s="146">
        <f t="shared" si="5"/>
        <v>1.9359999999999999</v>
      </c>
      <c r="F45" s="265" t="s">
        <v>75</v>
      </c>
      <c r="G45" s="220">
        <v>3621.0746000000008</v>
      </c>
      <c r="H45" s="178">
        <f t="shared" si="1"/>
        <v>1870.3897727272731</v>
      </c>
      <c r="I45" s="228">
        <v>4178.1630000000005</v>
      </c>
      <c r="J45" s="178">
        <f t="shared" si="2"/>
        <v>2158.142045454546</v>
      </c>
    </row>
    <row r="46" spans="1:10" x14ac:dyDescent="0.3">
      <c r="A46" s="504"/>
      <c r="B46" s="605"/>
      <c r="C46" s="13">
        <v>2300</v>
      </c>
      <c r="D46" s="13">
        <v>10</v>
      </c>
      <c r="E46" s="146">
        <f t="shared" si="5"/>
        <v>2.024</v>
      </c>
      <c r="F46" s="265" t="s">
        <v>75</v>
      </c>
      <c r="G46" s="220">
        <v>3785.6689000000001</v>
      </c>
      <c r="H46" s="178">
        <f t="shared" si="1"/>
        <v>1870.3897727272727</v>
      </c>
      <c r="I46" s="228">
        <v>4368.0794999999998</v>
      </c>
      <c r="J46" s="178">
        <f t="shared" si="2"/>
        <v>2158.1420454545455</v>
      </c>
    </row>
    <row r="47" spans="1:10" x14ac:dyDescent="0.3">
      <c r="A47" s="504"/>
      <c r="B47" s="605"/>
      <c r="C47" s="13">
        <v>2400</v>
      </c>
      <c r="D47" s="13">
        <v>10</v>
      </c>
      <c r="E47" s="146">
        <f t="shared" si="5"/>
        <v>2.1120000000000001</v>
      </c>
      <c r="F47" s="265" t="s">
        <v>75</v>
      </c>
      <c r="G47" s="220">
        <v>3950.2631999999999</v>
      </c>
      <c r="H47" s="178">
        <f t="shared" si="1"/>
        <v>1870.3897727272727</v>
      </c>
      <c r="I47" s="228">
        <v>4557.9959999999992</v>
      </c>
      <c r="J47" s="178">
        <f t="shared" si="2"/>
        <v>2158.142045454545</v>
      </c>
    </row>
    <row r="48" spans="1:10" x14ac:dyDescent="0.3">
      <c r="A48" s="504"/>
      <c r="B48" s="605"/>
      <c r="C48" s="13">
        <v>2500</v>
      </c>
      <c r="D48" s="13">
        <v>10</v>
      </c>
      <c r="E48" s="146">
        <f t="shared" si="5"/>
        <v>2.2000000000000002</v>
      </c>
      <c r="F48" s="265" t="s">
        <v>75</v>
      </c>
      <c r="G48" s="220">
        <v>4114.857500000001</v>
      </c>
      <c r="H48" s="178">
        <f t="shared" si="1"/>
        <v>1870.3897727272731</v>
      </c>
      <c r="I48" s="228">
        <v>4747.9125000000004</v>
      </c>
      <c r="J48" s="178">
        <f t="shared" si="2"/>
        <v>2158.1420454545455</v>
      </c>
    </row>
    <row r="49" spans="1:10" x14ac:dyDescent="0.3">
      <c r="A49" s="504"/>
      <c r="B49" s="605"/>
      <c r="C49" s="13">
        <v>2600</v>
      </c>
      <c r="D49" s="13">
        <v>10</v>
      </c>
      <c r="E49" s="146">
        <f t="shared" si="5"/>
        <v>2.2880000000000003</v>
      </c>
      <c r="F49" s="265" t="s">
        <v>75</v>
      </c>
      <c r="G49" s="220">
        <v>4279.4517999999998</v>
      </c>
      <c r="H49" s="178">
        <f t="shared" si="1"/>
        <v>1870.3897727272724</v>
      </c>
      <c r="I49" s="228">
        <v>4937.8289999999997</v>
      </c>
      <c r="J49" s="178">
        <f t="shared" si="2"/>
        <v>2158.142045454545</v>
      </c>
    </row>
    <row r="50" spans="1:10" x14ac:dyDescent="0.3">
      <c r="A50" s="504"/>
      <c r="B50" s="605"/>
      <c r="C50" s="13">
        <v>2700</v>
      </c>
      <c r="D50" s="13">
        <v>10</v>
      </c>
      <c r="E50" s="146">
        <f t="shared" si="5"/>
        <v>2.3759999999999999</v>
      </c>
      <c r="F50" s="265" t="s">
        <v>75</v>
      </c>
      <c r="G50" s="220">
        <v>4444.0461000000005</v>
      </c>
      <c r="H50" s="178">
        <f t="shared" si="1"/>
        <v>1870.3897727272731</v>
      </c>
      <c r="I50" s="228">
        <v>5127.7455000000009</v>
      </c>
      <c r="J50" s="178">
        <f t="shared" si="2"/>
        <v>2158.142045454546</v>
      </c>
    </row>
    <row r="51" spans="1:10" x14ac:dyDescent="0.3">
      <c r="A51" s="504"/>
      <c r="B51" s="605"/>
      <c r="C51" s="13">
        <v>2800</v>
      </c>
      <c r="D51" s="13">
        <v>10</v>
      </c>
      <c r="E51" s="146">
        <f t="shared" si="5"/>
        <v>2.464</v>
      </c>
      <c r="F51" s="265" t="s">
        <v>75</v>
      </c>
      <c r="G51" s="220">
        <v>4608.6404000000002</v>
      </c>
      <c r="H51" s="178">
        <f t="shared" si="1"/>
        <v>1870.3897727272729</v>
      </c>
      <c r="I51" s="228">
        <v>5317.6620000000003</v>
      </c>
      <c r="J51" s="178">
        <f t="shared" si="2"/>
        <v>2158.1420454545455</v>
      </c>
    </row>
    <row r="52" spans="1:10" x14ac:dyDescent="0.3">
      <c r="A52" s="504"/>
      <c r="B52" s="605"/>
      <c r="C52" s="13">
        <v>2900</v>
      </c>
      <c r="D52" s="13">
        <v>10</v>
      </c>
      <c r="E52" s="146">
        <f t="shared" si="5"/>
        <v>2.5519999999999996</v>
      </c>
      <c r="F52" s="265" t="s">
        <v>75</v>
      </c>
      <c r="G52" s="220">
        <v>4773.2347</v>
      </c>
      <c r="H52" s="178">
        <f t="shared" si="1"/>
        <v>1870.3897727272731</v>
      </c>
      <c r="I52" s="228">
        <v>5507.5784999999996</v>
      </c>
      <c r="J52" s="178">
        <f t="shared" si="2"/>
        <v>2158.1420454545455</v>
      </c>
    </row>
    <row r="53" spans="1:10" ht="15" thickBot="1" x14ac:dyDescent="0.35">
      <c r="A53" s="603"/>
      <c r="B53" s="606"/>
      <c r="C53" s="179">
        <v>3000</v>
      </c>
      <c r="D53" s="179">
        <v>10</v>
      </c>
      <c r="E53" s="180">
        <f t="shared" si="5"/>
        <v>2.64</v>
      </c>
      <c r="F53" s="268" t="s">
        <v>75</v>
      </c>
      <c r="G53" s="222">
        <v>4937.8290000000006</v>
      </c>
      <c r="H53" s="182">
        <f t="shared" si="1"/>
        <v>1870.3897727272729</v>
      </c>
      <c r="I53" s="230">
        <v>5697.4950000000008</v>
      </c>
      <c r="J53" s="182">
        <f t="shared" si="2"/>
        <v>2158.1420454545455</v>
      </c>
    </row>
    <row r="54" spans="1:10" ht="31.2" customHeight="1" x14ac:dyDescent="0.3">
      <c r="A54" s="528" t="s">
        <v>0</v>
      </c>
      <c r="B54" s="600" t="s">
        <v>12</v>
      </c>
      <c r="C54" s="587" t="s">
        <v>1</v>
      </c>
      <c r="D54" s="534" t="s">
        <v>4</v>
      </c>
      <c r="E54" s="534"/>
      <c r="F54" s="515" t="s">
        <v>7</v>
      </c>
      <c r="G54" s="565" t="s">
        <v>2</v>
      </c>
      <c r="H54" s="566"/>
      <c r="I54" s="531" t="s">
        <v>3</v>
      </c>
      <c r="J54" s="531"/>
    </row>
    <row r="55" spans="1:10" ht="28.2" thickBot="1" x14ac:dyDescent="0.35">
      <c r="A55" s="529"/>
      <c r="B55" s="601"/>
      <c r="C55" s="588"/>
      <c r="D55" s="6" t="s">
        <v>5</v>
      </c>
      <c r="E55" s="6" t="s">
        <v>6</v>
      </c>
      <c r="F55" s="516"/>
      <c r="G55" s="144" t="s">
        <v>8</v>
      </c>
      <c r="H55" s="301" t="s">
        <v>24</v>
      </c>
      <c r="I55" s="226" t="s">
        <v>8</v>
      </c>
      <c r="J55" s="8" t="s">
        <v>24</v>
      </c>
    </row>
    <row r="56" spans="1:10" x14ac:dyDescent="0.3">
      <c r="A56" s="539" t="s">
        <v>73</v>
      </c>
      <c r="B56" s="589" t="s">
        <v>77</v>
      </c>
      <c r="C56" s="58">
        <v>1000</v>
      </c>
      <c r="D56" s="58">
        <v>10</v>
      </c>
      <c r="E56" s="148">
        <f t="shared" si="5"/>
        <v>0.87999999999999989</v>
      </c>
      <c r="F56" s="214" t="s">
        <v>76</v>
      </c>
      <c r="G56" s="221">
        <v>904.9430000000001</v>
      </c>
      <c r="H56" s="188">
        <f>G56/E56</f>
        <v>1028.3443181818184</v>
      </c>
      <c r="I56" s="229">
        <v>1044.165</v>
      </c>
      <c r="J56" s="188">
        <f>I56/E56</f>
        <v>1186.5511363636365</v>
      </c>
    </row>
    <row r="57" spans="1:10" x14ac:dyDescent="0.3">
      <c r="A57" s="536"/>
      <c r="B57" s="590"/>
      <c r="C57" s="16">
        <v>1100</v>
      </c>
      <c r="D57" s="16">
        <v>10</v>
      </c>
      <c r="E57" s="147">
        <f t="shared" si="5"/>
        <v>0.96799999999999997</v>
      </c>
      <c r="F57" s="208" t="s">
        <v>76</v>
      </c>
      <c r="G57" s="167">
        <v>995.43730000000005</v>
      </c>
      <c r="H57" s="168">
        <f t="shared" ref="H57:H97" si="6">G57/E57</f>
        <v>1028.3443181818182</v>
      </c>
      <c r="I57" s="227">
        <v>1148.5815</v>
      </c>
      <c r="J57" s="168">
        <f t="shared" ref="J57:J97" si="7">I57/E57</f>
        <v>1186.5511363636365</v>
      </c>
    </row>
    <row r="58" spans="1:10" x14ac:dyDescent="0.3">
      <c r="A58" s="536"/>
      <c r="B58" s="590"/>
      <c r="C58" s="16">
        <v>1200</v>
      </c>
      <c r="D58" s="16">
        <v>10</v>
      </c>
      <c r="E58" s="147">
        <f t="shared" si="5"/>
        <v>1.056</v>
      </c>
      <c r="F58" s="208" t="s">
        <v>76</v>
      </c>
      <c r="G58" s="167">
        <v>1085.9316000000001</v>
      </c>
      <c r="H58" s="168">
        <f t="shared" si="6"/>
        <v>1028.3443181818182</v>
      </c>
      <c r="I58" s="227">
        <v>1252.998</v>
      </c>
      <c r="J58" s="168">
        <f t="shared" si="7"/>
        <v>1186.5511363636363</v>
      </c>
    </row>
    <row r="59" spans="1:10" x14ac:dyDescent="0.3">
      <c r="A59" s="536"/>
      <c r="B59" s="590"/>
      <c r="C59" s="16">
        <v>1300</v>
      </c>
      <c r="D59" s="16">
        <v>10</v>
      </c>
      <c r="E59" s="147">
        <f t="shared" si="5"/>
        <v>1.1440000000000001</v>
      </c>
      <c r="F59" s="208" t="s">
        <v>76</v>
      </c>
      <c r="G59" s="167">
        <v>1176.4259000000002</v>
      </c>
      <c r="H59" s="168">
        <f t="shared" si="6"/>
        <v>1028.3443181818182</v>
      </c>
      <c r="I59" s="227">
        <v>1357.4145000000001</v>
      </c>
      <c r="J59" s="168">
        <f t="shared" si="7"/>
        <v>1186.5511363636363</v>
      </c>
    </row>
    <row r="60" spans="1:10" x14ac:dyDescent="0.3">
      <c r="A60" s="536"/>
      <c r="B60" s="590"/>
      <c r="C60" s="16">
        <v>1400</v>
      </c>
      <c r="D60" s="16">
        <v>10</v>
      </c>
      <c r="E60" s="147">
        <f t="shared" si="5"/>
        <v>1.232</v>
      </c>
      <c r="F60" s="208" t="s">
        <v>76</v>
      </c>
      <c r="G60" s="167">
        <v>1266.9202</v>
      </c>
      <c r="H60" s="168">
        <f t="shared" si="6"/>
        <v>1028.3443181818182</v>
      </c>
      <c r="I60" s="227">
        <v>1461.8309999999999</v>
      </c>
      <c r="J60" s="168">
        <f t="shared" si="7"/>
        <v>1186.5511363636363</v>
      </c>
    </row>
    <row r="61" spans="1:10" x14ac:dyDescent="0.3">
      <c r="A61" s="536"/>
      <c r="B61" s="590"/>
      <c r="C61" s="16">
        <v>1500</v>
      </c>
      <c r="D61" s="16">
        <v>10</v>
      </c>
      <c r="E61" s="147">
        <f t="shared" si="5"/>
        <v>1.32</v>
      </c>
      <c r="F61" s="208" t="s">
        <v>76</v>
      </c>
      <c r="G61" s="167">
        <v>1357.4145000000003</v>
      </c>
      <c r="H61" s="168">
        <f t="shared" si="6"/>
        <v>1028.3443181818184</v>
      </c>
      <c r="I61" s="227">
        <v>1566.2475000000004</v>
      </c>
      <c r="J61" s="168">
        <f t="shared" si="7"/>
        <v>1186.5511363636367</v>
      </c>
    </row>
    <row r="62" spans="1:10" x14ac:dyDescent="0.3">
      <c r="A62" s="536"/>
      <c r="B62" s="590"/>
      <c r="C62" s="16">
        <v>1600</v>
      </c>
      <c r="D62" s="16">
        <v>10</v>
      </c>
      <c r="E62" s="147">
        <f t="shared" si="5"/>
        <v>1.4080000000000001</v>
      </c>
      <c r="F62" s="208" t="s">
        <v>76</v>
      </c>
      <c r="G62" s="167">
        <v>1447.9088000000002</v>
      </c>
      <c r="H62" s="168">
        <f t="shared" si="6"/>
        <v>1028.3443181818182</v>
      </c>
      <c r="I62" s="227">
        <v>1670.6640000000002</v>
      </c>
      <c r="J62" s="168">
        <f t="shared" si="7"/>
        <v>1186.5511363636365</v>
      </c>
    </row>
    <row r="63" spans="1:10" x14ac:dyDescent="0.3">
      <c r="A63" s="536"/>
      <c r="B63" s="590"/>
      <c r="C63" s="16">
        <v>1700</v>
      </c>
      <c r="D63" s="16">
        <v>10</v>
      </c>
      <c r="E63" s="147">
        <f t="shared" si="5"/>
        <v>1.496</v>
      </c>
      <c r="F63" s="208" t="s">
        <v>76</v>
      </c>
      <c r="G63" s="167">
        <v>1538.4031</v>
      </c>
      <c r="H63" s="168">
        <f t="shared" si="6"/>
        <v>1028.3443181818182</v>
      </c>
      <c r="I63" s="227">
        <v>1775.0805</v>
      </c>
      <c r="J63" s="168">
        <f t="shared" si="7"/>
        <v>1186.5511363636365</v>
      </c>
    </row>
    <row r="64" spans="1:10" x14ac:dyDescent="0.3">
      <c r="A64" s="536"/>
      <c r="B64" s="590"/>
      <c r="C64" s="16">
        <v>1800</v>
      </c>
      <c r="D64" s="16">
        <v>10</v>
      </c>
      <c r="E64" s="147">
        <f t="shared" si="5"/>
        <v>1.5840000000000001</v>
      </c>
      <c r="F64" s="208" t="s">
        <v>76</v>
      </c>
      <c r="G64" s="167">
        <v>1628.8974000000001</v>
      </c>
      <c r="H64" s="168">
        <f t="shared" si="6"/>
        <v>1028.3443181818182</v>
      </c>
      <c r="I64" s="227">
        <v>1879.4970000000001</v>
      </c>
      <c r="J64" s="168">
        <f t="shared" si="7"/>
        <v>1186.5511363636363</v>
      </c>
    </row>
    <row r="65" spans="1:10" x14ac:dyDescent="0.3">
      <c r="A65" s="536"/>
      <c r="B65" s="590"/>
      <c r="C65" s="16">
        <v>1900</v>
      </c>
      <c r="D65" s="16">
        <v>10</v>
      </c>
      <c r="E65" s="147">
        <f t="shared" si="5"/>
        <v>1.6719999999999999</v>
      </c>
      <c r="F65" s="208" t="s">
        <v>76</v>
      </c>
      <c r="G65" s="167">
        <v>1719.3916999999999</v>
      </c>
      <c r="H65" s="168">
        <f t="shared" si="6"/>
        <v>1028.3443181818182</v>
      </c>
      <c r="I65" s="227">
        <v>1983.9134999999999</v>
      </c>
      <c r="J65" s="168">
        <f t="shared" si="7"/>
        <v>1186.5511363636363</v>
      </c>
    </row>
    <row r="66" spans="1:10" x14ac:dyDescent="0.3">
      <c r="A66" s="536"/>
      <c r="B66" s="590"/>
      <c r="C66" s="16">
        <v>2000</v>
      </c>
      <c r="D66" s="16">
        <v>10</v>
      </c>
      <c r="E66" s="147">
        <f t="shared" si="5"/>
        <v>1.7599999999999998</v>
      </c>
      <c r="F66" s="208" t="s">
        <v>76</v>
      </c>
      <c r="G66" s="167">
        <v>2875.8860000000004</v>
      </c>
      <c r="H66" s="168">
        <f t="shared" si="6"/>
        <v>1634.0261363636369</v>
      </c>
      <c r="I66" s="227">
        <v>3318.3300000000004</v>
      </c>
      <c r="J66" s="168">
        <f t="shared" si="7"/>
        <v>1885.4147727272732</v>
      </c>
    </row>
    <row r="67" spans="1:10" x14ac:dyDescent="0.3">
      <c r="A67" s="536"/>
      <c r="B67" s="590"/>
      <c r="C67" s="16">
        <v>2100</v>
      </c>
      <c r="D67" s="16">
        <v>10</v>
      </c>
      <c r="E67" s="147">
        <f t="shared" si="5"/>
        <v>1.8479999999999999</v>
      </c>
      <c r="F67" s="208" t="s">
        <v>76</v>
      </c>
      <c r="G67" s="167">
        <v>3019.6803000000004</v>
      </c>
      <c r="H67" s="168">
        <f t="shared" si="6"/>
        <v>1634.0261363636366</v>
      </c>
      <c r="I67" s="227">
        <v>3484.2465000000002</v>
      </c>
      <c r="J67" s="168">
        <f t="shared" si="7"/>
        <v>1885.414772727273</v>
      </c>
    </row>
    <row r="68" spans="1:10" x14ac:dyDescent="0.3">
      <c r="A68" s="536"/>
      <c r="B68" s="590"/>
      <c r="C68" s="16">
        <v>2200</v>
      </c>
      <c r="D68" s="16">
        <v>10</v>
      </c>
      <c r="E68" s="147">
        <f t="shared" si="5"/>
        <v>1.9359999999999999</v>
      </c>
      <c r="F68" s="208" t="s">
        <v>76</v>
      </c>
      <c r="G68" s="167">
        <v>3163.4746000000009</v>
      </c>
      <c r="H68" s="168">
        <f t="shared" si="6"/>
        <v>1634.0261363636369</v>
      </c>
      <c r="I68" s="227">
        <v>3650.1630000000005</v>
      </c>
      <c r="J68" s="168">
        <f t="shared" si="7"/>
        <v>1885.414772727273</v>
      </c>
    </row>
    <row r="69" spans="1:10" x14ac:dyDescent="0.3">
      <c r="A69" s="536"/>
      <c r="B69" s="590"/>
      <c r="C69" s="16">
        <v>2300</v>
      </c>
      <c r="D69" s="16">
        <v>10</v>
      </c>
      <c r="E69" s="147">
        <f t="shared" si="5"/>
        <v>2.024</v>
      </c>
      <c r="F69" s="208" t="s">
        <v>76</v>
      </c>
      <c r="G69" s="167">
        <v>3307.2689</v>
      </c>
      <c r="H69" s="168">
        <f t="shared" si="6"/>
        <v>1634.0261363636364</v>
      </c>
      <c r="I69" s="227">
        <v>3816.0794999999998</v>
      </c>
      <c r="J69" s="168">
        <f t="shared" si="7"/>
        <v>1885.4147727272725</v>
      </c>
    </row>
    <row r="70" spans="1:10" x14ac:dyDescent="0.3">
      <c r="A70" s="536"/>
      <c r="B70" s="590"/>
      <c r="C70" s="16">
        <v>2400</v>
      </c>
      <c r="D70" s="16">
        <v>10</v>
      </c>
      <c r="E70" s="147">
        <f t="shared" si="5"/>
        <v>2.1120000000000001</v>
      </c>
      <c r="F70" s="208" t="s">
        <v>76</v>
      </c>
      <c r="G70" s="167">
        <v>3451.0632000000005</v>
      </c>
      <c r="H70" s="168">
        <f t="shared" si="6"/>
        <v>1634.0261363636366</v>
      </c>
      <c r="I70" s="227">
        <v>3981.9960000000001</v>
      </c>
      <c r="J70" s="168">
        <f t="shared" si="7"/>
        <v>1885.4147727272727</v>
      </c>
    </row>
    <row r="71" spans="1:10" x14ac:dyDescent="0.3">
      <c r="A71" s="536"/>
      <c r="B71" s="590"/>
      <c r="C71" s="16">
        <v>2500</v>
      </c>
      <c r="D71" s="16">
        <v>10</v>
      </c>
      <c r="E71" s="147">
        <f t="shared" si="5"/>
        <v>2.2000000000000002</v>
      </c>
      <c r="F71" s="208" t="s">
        <v>76</v>
      </c>
      <c r="G71" s="167">
        <v>3594.857500000001</v>
      </c>
      <c r="H71" s="168">
        <f t="shared" si="6"/>
        <v>1634.0261363636366</v>
      </c>
      <c r="I71" s="227">
        <v>4147.9125000000004</v>
      </c>
      <c r="J71" s="168">
        <f t="shared" si="7"/>
        <v>1885.4147727272727</v>
      </c>
    </row>
    <row r="72" spans="1:10" x14ac:dyDescent="0.3">
      <c r="A72" s="536"/>
      <c r="B72" s="590"/>
      <c r="C72" s="16">
        <v>2600</v>
      </c>
      <c r="D72" s="16">
        <v>10</v>
      </c>
      <c r="E72" s="147">
        <f t="shared" si="5"/>
        <v>2.2880000000000003</v>
      </c>
      <c r="F72" s="208" t="s">
        <v>76</v>
      </c>
      <c r="G72" s="167">
        <v>3738.6518000000005</v>
      </c>
      <c r="H72" s="168">
        <f t="shared" si="6"/>
        <v>1634.0261363636364</v>
      </c>
      <c r="I72" s="227">
        <v>4313.8290000000006</v>
      </c>
      <c r="J72" s="168">
        <f t="shared" si="7"/>
        <v>1885.4147727272727</v>
      </c>
    </row>
    <row r="73" spans="1:10" x14ac:dyDescent="0.3">
      <c r="A73" s="536"/>
      <c r="B73" s="590"/>
      <c r="C73" s="16">
        <v>2700</v>
      </c>
      <c r="D73" s="16">
        <v>10</v>
      </c>
      <c r="E73" s="147">
        <f t="shared" si="5"/>
        <v>2.3759999999999999</v>
      </c>
      <c r="F73" s="208" t="s">
        <v>76</v>
      </c>
      <c r="G73" s="167">
        <v>3882.4461000000006</v>
      </c>
      <c r="H73" s="168">
        <f t="shared" si="6"/>
        <v>1634.0261363636366</v>
      </c>
      <c r="I73" s="227">
        <v>4479.7455000000009</v>
      </c>
      <c r="J73" s="168">
        <f t="shared" si="7"/>
        <v>1885.4147727272732</v>
      </c>
    </row>
    <row r="74" spans="1:10" x14ac:dyDescent="0.3">
      <c r="A74" s="536"/>
      <c r="B74" s="590"/>
      <c r="C74" s="16">
        <v>2800</v>
      </c>
      <c r="D74" s="16">
        <v>10</v>
      </c>
      <c r="E74" s="147">
        <f t="shared" si="5"/>
        <v>2.464</v>
      </c>
      <c r="F74" s="208" t="s">
        <v>76</v>
      </c>
      <c r="G74" s="167">
        <v>4026.2404000000006</v>
      </c>
      <c r="H74" s="168">
        <f t="shared" si="6"/>
        <v>1634.0261363636366</v>
      </c>
      <c r="I74" s="227">
        <v>4645.6620000000003</v>
      </c>
      <c r="J74" s="168">
        <f t="shared" si="7"/>
        <v>1885.4147727272727</v>
      </c>
    </row>
    <row r="75" spans="1:10" x14ac:dyDescent="0.3">
      <c r="A75" s="536"/>
      <c r="B75" s="590"/>
      <c r="C75" s="16">
        <v>2900</v>
      </c>
      <c r="D75" s="16">
        <v>10</v>
      </c>
      <c r="E75" s="147">
        <f t="shared" si="5"/>
        <v>2.5519999999999996</v>
      </c>
      <c r="F75" s="208" t="s">
        <v>76</v>
      </c>
      <c r="G75" s="167">
        <v>4170.0347000000002</v>
      </c>
      <c r="H75" s="168">
        <f t="shared" si="6"/>
        <v>1634.0261363636366</v>
      </c>
      <c r="I75" s="227">
        <v>4811.5784999999996</v>
      </c>
      <c r="J75" s="168">
        <f t="shared" si="7"/>
        <v>1885.414772727273</v>
      </c>
    </row>
    <row r="76" spans="1:10" ht="15" thickBot="1" x14ac:dyDescent="0.35">
      <c r="A76" s="537"/>
      <c r="B76" s="591"/>
      <c r="C76" s="63">
        <v>3000</v>
      </c>
      <c r="D76" s="63">
        <v>10</v>
      </c>
      <c r="E76" s="150">
        <f t="shared" si="5"/>
        <v>2.64</v>
      </c>
      <c r="F76" s="285" t="s">
        <v>76</v>
      </c>
      <c r="G76" s="259">
        <v>4313.8290000000006</v>
      </c>
      <c r="H76" s="184">
        <f t="shared" si="6"/>
        <v>1634.0261363636366</v>
      </c>
      <c r="I76" s="257">
        <v>4977.4950000000008</v>
      </c>
      <c r="J76" s="184">
        <f t="shared" si="7"/>
        <v>1885.414772727273</v>
      </c>
    </row>
    <row r="77" spans="1:10" x14ac:dyDescent="0.3">
      <c r="A77" s="539" t="s">
        <v>73</v>
      </c>
      <c r="B77" s="589" t="s">
        <v>77</v>
      </c>
      <c r="C77" s="175">
        <v>1000</v>
      </c>
      <c r="D77" s="175">
        <v>10</v>
      </c>
      <c r="E77" s="176">
        <f t="shared" si="5"/>
        <v>0.87999999999999989</v>
      </c>
      <c r="F77" s="284" t="s">
        <v>78</v>
      </c>
      <c r="G77" s="304">
        <v>534.98900000000003</v>
      </c>
      <c r="H77" s="200">
        <f t="shared" si="6"/>
        <v>607.94204545454556</v>
      </c>
      <c r="I77" s="291">
        <v>617.29499999999996</v>
      </c>
      <c r="J77" s="200">
        <f t="shared" si="7"/>
        <v>701.47159090909099</v>
      </c>
    </row>
    <row r="78" spans="1:10" x14ac:dyDescent="0.3">
      <c r="A78" s="536"/>
      <c r="B78" s="590"/>
      <c r="C78" s="13">
        <v>1100</v>
      </c>
      <c r="D78" s="13">
        <v>10</v>
      </c>
      <c r="E78" s="146">
        <f t="shared" si="5"/>
        <v>0.96799999999999997</v>
      </c>
      <c r="F78" s="265" t="s">
        <v>78</v>
      </c>
      <c r="G78" s="305">
        <v>588.48400000000004</v>
      </c>
      <c r="H78" s="201">
        <f t="shared" si="6"/>
        <v>607.93801652892569</v>
      </c>
      <c r="I78" s="292">
        <v>679.02</v>
      </c>
      <c r="J78" s="201">
        <f t="shared" si="7"/>
        <v>701.46694214876038</v>
      </c>
    </row>
    <row r="79" spans="1:10" x14ac:dyDescent="0.3">
      <c r="A79" s="536"/>
      <c r="B79" s="590"/>
      <c r="C79" s="13">
        <v>1200</v>
      </c>
      <c r="D79" s="13">
        <v>10</v>
      </c>
      <c r="E79" s="146">
        <f t="shared" si="5"/>
        <v>1.056</v>
      </c>
      <c r="F79" s="265" t="s">
        <v>78</v>
      </c>
      <c r="G79" s="305">
        <v>641.97900000000004</v>
      </c>
      <c r="H79" s="201">
        <f t="shared" si="6"/>
        <v>607.93465909090912</v>
      </c>
      <c r="I79" s="292">
        <v>740.745</v>
      </c>
      <c r="J79" s="201">
        <f t="shared" si="7"/>
        <v>701.46306818181813</v>
      </c>
    </row>
    <row r="80" spans="1:10" x14ac:dyDescent="0.3">
      <c r="A80" s="536"/>
      <c r="B80" s="590"/>
      <c r="C80" s="13">
        <v>1300</v>
      </c>
      <c r="D80" s="13">
        <v>10</v>
      </c>
      <c r="E80" s="146">
        <f t="shared" si="5"/>
        <v>1.1440000000000001</v>
      </c>
      <c r="F80" s="265" t="s">
        <v>78</v>
      </c>
      <c r="G80" s="305">
        <v>695.47400000000005</v>
      </c>
      <c r="H80" s="201">
        <f t="shared" si="6"/>
        <v>607.93181818181813</v>
      </c>
      <c r="I80" s="292">
        <v>802.47</v>
      </c>
      <c r="J80" s="201">
        <f t="shared" si="7"/>
        <v>701.45979020979019</v>
      </c>
    </row>
    <row r="81" spans="1:10" x14ac:dyDescent="0.3">
      <c r="A81" s="536"/>
      <c r="B81" s="590"/>
      <c r="C81" s="13">
        <v>1400</v>
      </c>
      <c r="D81" s="13">
        <v>10</v>
      </c>
      <c r="E81" s="146">
        <f t="shared" si="5"/>
        <v>1.232</v>
      </c>
      <c r="F81" s="265" t="s">
        <v>78</v>
      </c>
      <c r="G81" s="305">
        <v>748.98199999999997</v>
      </c>
      <c r="H81" s="201">
        <f t="shared" si="6"/>
        <v>607.93993506493507</v>
      </c>
      <c r="I81" s="292">
        <v>864.21</v>
      </c>
      <c r="J81" s="201">
        <f t="shared" si="7"/>
        <v>701.46915584415592</v>
      </c>
    </row>
    <row r="82" spans="1:10" x14ac:dyDescent="0.3">
      <c r="A82" s="536"/>
      <c r="B82" s="590"/>
      <c r="C82" s="13">
        <v>1500</v>
      </c>
      <c r="D82" s="13">
        <v>10</v>
      </c>
      <c r="E82" s="146">
        <f t="shared" si="5"/>
        <v>1.32</v>
      </c>
      <c r="F82" s="265" t="s">
        <v>78</v>
      </c>
      <c r="G82" s="305">
        <v>802.47699999999998</v>
      </c>
      <c r="H82" s="201">
        <f t="shared" si="6"/>
        <v>607.93712121212116</v>
      </c>
      <c r="I82" s="292">
        <v>925.93499999999995</v>
      </c>
      <c r="J82" s="201">
        <f t="shared" si="7"/>
        <v>701.46590909090901</v>
      </c>
    </row>
    <row r="83" spans="1:10" x14ac:dyDescent="0.3">
      <c r="A83" s="536"/>
      <c r="B83" s="590"/>
      <c r="C83" s="13">
        <v>1600</v>
      </c>
      <c r="D83" s="13">
        <v>10</v>
      </c>
      <c r="E83" s="146">
        <f t="shared" si="5"/>
        <v>1.4080000000000001</v>
      </c>
      <c r="F83" s="265" t="s">
        <v>78</v>
      </c>
      <c r="G83" s="305">
        <v>855.97200000000009</v>
      </c>
      <c r="H83" s="201">
        <f t="shared" si="6"/>
        <v>607.93465909090912</v>
      </c>
      <c r="I83" s="292">
        <v>987.66000000000008</v>
      </c>
      <c r="J83" s="201">
        <f t="shared" si="7"/>
        <v>701.46306818181813</v>
      </c>
    </row>
    <row r="84" spans="1:10" x14ac:dyDescent="0.3">
      <c r="A84" s="536"/>
      <c r="B84" s="590"/>
      <c r="C84" s="13">
        <v>1700</v>
      </c>
      <c r="D84" s="13">
        <v>10</v>
      </c>
      <c r="E84" s="146">
        <f t="shared" si="5"/>
        <v>1.496</v>
      </c>
      <c r="F84" s="265" t="s">
        <v>78</v>
      </c>
      <c r="G84" s="305">
        <v>909.48</v>
      </c>
      <c r="H84" s="201">
        <f t="shared" si="6"/>
        <v>607.94117647058829</v>
      </c>
      <c r="I84" s="292">
        <v>1049.4000000000001</v>
      </c>
      <c r="J84" s="201">
        <f t="shared" si="7"/>
        <v>701.47058823529414</v>
      </c>
    </row>
    <row r="85" spans="1:10" x14ac:dyDescent="0.3">
      <c r="A85" s="536"/>
      <c r="B85" s="590"/>
      <c r="C85" s="13">
        <v>1800</v>
      </c>
      <c r="D85" s="13">
        <v>10</v>
      </c>
      <c r="E85" s="146">
        <f t="shared" si="5"/>
        <v>1.5840000000000001</v>
      </c>
      <c r="F85" s="265" t="s">
        <v>78</v>
      </c>
      <c r="G85" s="305">
        <v>1220.375</v>
      </c>
      <c r="H85" s="201">
        <f t="shared" si="6"/>
        <v>770.43876262626259</v>
      </c>
      <c r="I85" s="292">
        <v>1408.125</v>
      </c>
      <c r="J85" s="201">
        <f t="shared" si="7"/>
        <v>888.967803030303</v>
      </c>
    </row>
    <row r="86" spans="1:10" x14ac:dyDescent="0.3">
      <c r="A86" s="536"/>
      <c r="B86" s="590"/>
      <c r="C86" s="13">
        <v>1900</v>
      </c>
      <c r="D86" s="13">
        <v>10</v>
      </c>
      <c r="E86" s="146">
        <f t="shared" si="5"/>
        <v>1.6719999999999999</v>
      </c>
      <c r="F86" s="265" t="s">
        <v>78</v>
      </c>
      <c r="G86" s="305">
        <v>1288.17</v>
      </c>
      <c r="H86" s="201">
        <f t="shared" si="6"/>
        <v>770.43660287081343</v>
      </c>
      <c r="I86" s="292">
        <v>1486.35</v>
      </c>
      <c r="J86" s="201">
        <f t="shared" si="7"/>
        <v>888.96531100478467</v>
      </c>
    </row>
    <row r="87" spans="1:10" x14ac:dyDescent="0.3">
      <c r="A87" s="536"/>
      <c r="B87" s="590"/>
      <c r="C87" s="13">
        <v>2000</v>
      </c>
      <c r="D87" s="13">
        <v>10</v>
      </c>
      <c r="E87" s="146">
        <f t="shared" si="5"/>
        <v>1.7599999999999998</v>
      </c>
      <c r="F87" s="265" t="s">
        <v>78</v>
      </c>
      <c r="G87" s="305">
        <v>1745.9649999999999</v>
      </c>
      <c r="H87" s="201">
        <f t="shared" si="6"/>
        <v>992.02556818181824</v>
      </c>
      <c r="I87" s="292">
        <v>2014.5749999999998</v>
      </c>
      <c r="J87" s="201">
        <f t="shared" si="7"/>
        <v>1144.6448863636365</v>
      </c>
    </row>
    <row r="88" spans="1:10" x14ac:dyDescent="0.3">
      <c r="A88" s="536"/>
      <c r="B88" s="590"/>
      <c r="C88" s="13">
        <v>2100</v>
      </c>
      <c r="D88" s="13">
        <v>10</v>
      </c>
      <c r="E88" s="146">
        <f t="shared" si="5"/>
        <v>1.8479999999999999</v>
      </c>
      <c r="F88" s="265" t="s">
        <v>78</v>
      </c>
      <c r="G88" s="305">
        <v>1833.2730000000001</v>
      </c>
      <c r="H88" s="201">
        <f t="shared" si="6"/>
        <v>992.03084415584431</v>
      </c>
      <c r="I88" s="292">
        <v>2115.3150000000001</v>
      </c>
      <c r="J88" s="201">
        <f t="shared" si="7"/>
        <v>1144.6509740259742</v>
      </c>
    </row>
    <row r="89" spans="1:10" x14ac:dyDescent="0.3">
      <c r="A89" s="536"/>
      <c r="B89" s="590"/>
      <c r="C89" s="13">
        <v>2200</v>
      </c>
      <c r="D89" s="13">
        <v>10</v>
      </c>
      <c r="E89" s="146">
        <f t="shared" si="5"/>
        <v>1.9359999999999999</v>
      </c>
      <c r="F89" s="265" t="s">
        <v>78</v>
      </c>
      <c r="G89" s="305">
        <v>1920.568</v>
      </c>
      <c r="H89" s="201">
        <f t="shared" si="6"/>
        <v>992.02892561983469</v>
      </c>
      <c r="I89" s="292">
        <v>2216.04</v>
      </c>
      <c r="J89" s="201">
        <f t="shared" si="7"/>
        <v>1144.6487603305786</v>
      </c>
    </row>
    <row r="90" spans="1:10" x14ac:dyDescent="0.3">
      <c r="A90" s="536"/>
      <c r="B90" s="590"/>
      <c r="C90" s="13">
        <v>2300</v>
      </c>
      <c r="D90" s="13">
        <v>10</v>
      </c>
      <c r="E90" s="146">
        <f t="shared" si="5"/>
        <v>2.024</v>
      </c>
      <c r="F90" s="265" t="s">
        <v>78</v>
      </c>
      <c r="G90" s="305">
        <v>1977.963</v>
      </c>
      <c r="H90" s="201">
        <f t="shared" si="6"/>
        <v>977.25444664031613</v>
      </c>
      <c r="I90" s="292">
        <v>2282.2649999999999</v>
      </c>
      <c r="J90" s="201">
        <f t="shared" si="7"/>
        <v>1127.6012845849802</v>
      </c>
    </row>
    <row r="91" spans="1:10" x14ac:dyDescent="0.3">
      <c r="A91" s="536"/>
      <c r="B91" s="590"/>
      <c r="C91" s="13">
        <v>2400</v>
      </c>
      <c r="D91" s="13">
        <v>10</v>
      </c>
      <c r="E91" s="146">
        <f t="shared" si="5"/>
        <v>2.1120000000000001</v>
      </c>
      <c r="F91" s="265" t="s">
        <v>78</v>
      </c>
      <c r="G91" s="305">
        <v>2063.9580000000001</v>
      </c>
      <c r="H91" s="201">
        <f t="shared" si="6"/>
        <v>977.25284090909088</v>
      </c>
      <c r="I91" s="292">
        <v>2381.4900000000002</v>
      </c>
      <c r="J91" s="201">
        <f t="shared" si="7"/>
        <v>1127.599431818182</v>
      </c>
    </row>
    <row r="92" spans="1:10" x14ac:dyDescent="0.3">
      <c r="A92" s="536"/>
      <c r="B92" s="590"/>
      <c r="C92" s="13">
        <v>2500</v>
      </c>
      <c r="D92" s="13">
        <v>10</v>
      </c>
      <c r="E92" s="146">
        <f t="shared" si="5"/>
        <v>2.2000000000000002</v>
      </c>
      <c r="F92" s="265" t="s">
        <v>78</v>
      </c>
      <c r="G92" s="305">
        <v>2149.9659999999999</v>
      </c>
      <c r="H92" s="201">
        <f t="shared" si="6"/>
        <v>977.25727272727261</v>
      </c>
      <c r="I92" s="292">
        <v>2480.73</v>
      </c>
      <c r="J92" s="201">
        <f t="shared" si="7"/>
        <v>1127.6045454545454</v>
      </c>
    </row>
    <row r="93" spans="1:10" x14ac:dyDescent="0.3">
      <c r="A93" s="536"/>
      <c r="B93" s="590"/>
      <c r="C93" s="13">
        <v>2600</v>
      </c>
      <c r="D93" s="13">
        <v>10</v>
      </c>
      <c r="E93" s="146">
        <f t="shared" si="5"/>
        <v>2.2880000000000003</v>
      </c>
      <c r="F93" s="265" t="s">
        <v>78</v>
      </c>
      <c r="G93" s="305">
        <v>2235.9610000000002</v>
      </c>
      <c r="H93" s="201">
        <f t="shared" si="6"/>
        <v>977.25568181818187</v>
      </c>
      <c r="I93" s="292">
        <v>2579.9549999999999</v>
      </c>
      <c r="J93" s="201">
        <f t="shared" si="7"/>
        <v>1127.6027097902097</v>
      </c>
    </row>
    <row r="94" spans="1:10" x14ac:dyDescent="0.3">
      <c r="A94" s="536"/>
      <c r="B94" s="590"/>
      <c r="C94" s="13">
        <v>2700</v>
      </c>
      <c r="D94" s="13">
        <v>10</v>
      </c>
      <c r="E94" s="146">
        <f t="shared" si="5"/>
        <v>2.3759999999999999</v>
      </c>
      <c r="F94" s="265" t="s">
        <v>78</v>
      </c>
      <c r="G94" s="305">
        <v>2321.9560000000001</v>
      </c>
      <c r="H94" s="201">
        <f t="shared" si="6"/>
        <v>977.25420875420889</v>
      </c>
      <c r="I94" s="292">
        <v>2679.18</v>
      </c>
      <c r="J94" s="201">
        <f t="shared" si="7"/>
        <v>1127.6010101010102</v>
      </c>
    </row>
    <row r="95" spans="1:10" x14ac:dyDescent="0.3">
      <c r="A95" s="536"/>
      <c r="B95" s="590"/>
      <c r="C95" s="13">
        <v>2800</v>
      </c>
      <c r="D95" s="13">
        <v>10</v>
      </c>
      <c r="E95" s="146">
        <f t="shared" si="5"/>
        <v>2.464</v>
      </c>
      <c r="F95" s="265" t="s">
        <v>78</v>
      </c>
      <c r="G95" s="305">
        <v>2407.951</v>
      </c>
      <c r="H95" s="201">
        <f t="shared" si="6"/>
        <v>977.25284090909088</v>
      </c>
      <c r="I95" s="292">
        <v>2778.4049999999997</v>
      </c>
      <c r="J95" s="201">
        <f t="shared" si="7"/>
        <v>1127.5994318181818</v>
      </c>
    </row>
    <row r="96" spans="1:10" x14ac:dyDescent="0.3">
      <c r="A96" s="536"/>
      <c r="B96" s="590"/>
      <c r="C96" s="13">
        <v>2900</v>
      </c>
      <c r="D96" s="13">
        <v>10</v>
      </c>
      <c r="E96" s="146">
        <f t="shared" si="5"/>
        <v>2.5519999999999996</v>
      </c>
      <c r="F96" s="265" t="s">
        <v>78</v>
      </c>
      <c r="G96" s="305">
        <v>2493.9590000000003</v>
      </c>
      <c r="H96" s="201">
        <f t="shared" si="6"/>
        <v>977.25666144200659</v>
      </c>
      <c r="I96" s="292">
        <v>2877.645</v>
      </c>
      <c r="J96" s="201">
        <f t="shared" si="7"/>
        <v>1127.603840125392</v>
      </c>
    </row>
    <row r="97" spans="1:10" ht="15" thickBot="1" x14ac:dyDescent="0.35">
      <c r="A97" s="537"/>
      <c r="B97" s="591"/>
      <c r="C97" s="179">
        <v>3000</v>
      </c>
      <c r="D97" s="179">
        <v>10</v>
      </c>
      <c r="E97" s="180">
        <f t="shared" si="5"/>
        <v>2.64</v>
      </c>
      <c r="F97" s="268" t="s">
        <v>78</v>
      </c>
      <c r="G97" s="306">
        <v>2618.9540000000002</v>
      </c>
      <c r="H97" s="202">
        <f t="shared" si="6"/>
        <v>992.02803030303028</v>
      </c>
      <c r="I97" s="293">
        <v>3021.87</v>
      </c>
      <c r="J97" s="202">
        <f t="shared" si="7"/>
        <v>1144.6477272727273</v>
      </c>
    </row>
    <row r="98" spans="1:10" ht="30" customHeight="1" x14ac:dyDescent="0.3">
      <c r="A98" s="528" t="s">
        <v>0</v>
      </c>
      <c r="B98" s="600" t="s">
        <v>12</v>
      </c>
      <c r="C98" s="587" t="s">
        <v>1</v>
      </c>
      <c r="D98" s="534" t="s">
        <v>4</v>
      </c>
      <c r="E98" s="534"/>
      <c r="F98" s="515" t="s">
        <v>7</v>
      </c>
      <c r="G98" s="565" t="s">
        <v>2</v>
      </c>
      <c r="H98" s="566"/>
      <c r="I98" s="531" t="s">
        <v>3</v>
      </c>
      <c r="J98" s="531"/>
    </row>
    <row r="99" spans="1:10" ht="15" thickBot="1" x14ac:dyDescent="0.35">
      <c r="A99" s="529"/>
      <c r="B99" s="601"/>
      <c r="C99" s="588"/>
      <c r="D99" s="6" t="s">
        <v>5</v>
      </c>
      <c r="E99" s="6" t="s">
        <v>6</v>
      </c>
      <c r="F99" s="516"/>
      <c r="G99" s="144" t="s">
        <v>59</v>
      </c>
      <c r="H99" s="301" t="s">
        <v>24</v>
      </c>
      <c r="I99" s="226" t="s">
        <v>59</v>
      </c>
      <c r="J99" s="8" t="s">
        <v>24</v>
      </c>
    </row>
    <row r="100" spans="1:10" x14ac:dyDescent="0.3">
      <c r="A100" s="539" t="s">
        <v>79</v>
      </c>
      <c r="B100" s="589" t="s">
        <v>80</v>
      </c>
      <c r="C100" s="58">
        <v>1000</v>
      </c>
      <c r="D100" s="58">
        <v>1</v>
      </c>
      <c r="E100" s="148">
        <f>92*C100/1000000*D100</f>
        <v>9.1999999999999998E-2</v>
      </c>
      <c r="F100" s="214" t="s">
        <v>70</v>
      </c>
      <c r="G100" s="221">
        <v>193.11250000000001</v>
      </c>
      <c r="H100" s="188">
        <f>G100/E100</f>
        <v>2099.0489130434785</v>
      </c>
      <c r="I100" s="229">
        <v>216.286</v>
      </c>
      <c r="J100" s="188">
        <f>I100/E100</f>
        <v>2350.9347826086955</v>
      </c>
    </row>
    <row r="101" spans="1:10" x14ac:dyDescent="0.3">
      <c r="A101" s="536"/>
      <c r="B101" s="590"/>
      <c r="C101" s="16">
        <v>1200</v>
      </c>
      <c r="D101" s="16">
        <v>1</v>
      </c>
      <c r="E101" s="147">
        <f t="shared" ref="E101:E124" si="8">92*C101/1000000*D101</f>
        <v>0.1104</v>
      </c>
      <c r="F101" s="208" t="s">
        <v>70</v>
      </c>
      <c r="G101" s="167">
        <v>231.72499999999999</v>
      </c>
      <c r="H101" s="168">
        <f>G101/E101</f>
        <v>2098.9583333333335</v>
      </c>
      <c r="I101" s="227">
        <v>259.53199999999998</v>
      </c>
      <c r="J101" s="168">
        <f>I101/E101</f>
        <v>2350.833333333333</v>
      </c>
    </row>
    <row r="102" spans="1:10" x14ac:dyDescent="0.3">
      <c r="A102" s="536"/>
      <c r="B102" s="590"/>
      <c r="C102" s="16">
        <v>1500</v>
      </c>
      <c r="D102" s="16">
        <v>1</v>
      </c>
      <c r="E102" s="147">
        <f t="shared" si="8"/>
        <v>0.13800000000000001</v>
      </c>
      <c r="F102" s="208" t="s">
        <v>70</v>
      </c>
      <c r="G102" s="167">
        <v>289.66249999999997</v>
      </c>
      <c r="H102" s="168">
        <f t="shared" ref="H102:H111" si="9">G102/E102</f>
        <v>2099.0036231884055</v>
      </c>
      <c r="I102" s="227">
        <v>324.42199999999997</v>
      </c>
      <c r="J102" s="168">
        <f t="shared" ref="J102:J111" si="10">I102/E102</f>
        <v>2350.884057971014</v>
      </c>
    </row>
    <row r="103" spans="1:10" x14ac:dyDescent="0.3">
      <c r="A103" s="536"/>
      <c r="B103" s="590"/>
      <c r="C103" s="16">
        <v>2000</v>
      </c>
      <c r="D103" s="16">
        <v>1</v>
      </c>
      <c r="E103" s="147">
        <f t="shared" si="8"/>
        <v>0.184</v>
      </c>
      <c r="F103" s="208" t="s">
        <v>70</v>
      </c>
      <c r="G103" s="167">
        <v>361.86250000000001</v>
      </c>
      <c r="H103" s="168">
        <f t="shared" si="9"/>
        <v>1966.6440217391305</v>
      </c>
      <c r="I103" s="227">
        <v>405.286</v>
      </c>
      <c r="J103" s="168">
        <f t="shared" si="10"/>
        <v>2202.641304347826</v>
      </c>
    </row>
    <row r="104" spans="1:10" x14ac:dyDescent="0.3">
      <c r="A104" s="536"/>
      <c r="B104" s="590"/>
      <c r="C104" s="16">
        <v>2100</v>
      </c>
      <c r="D104" s="16">
        <v>1</v>
      </c>
      <c r="E104" s="147">
        <f t="shared" si="8"/>
        <v>0.19320000000000001</v>
      </c>
      <c r="F104" s="208" t="s">
        <v>70</v>
      </c>
      <c r="G104" s="167">
        <v>379.96250000000003</v>
      </c>
      <c r="H104" s="168">
        <f t="shared" si="9"/>
        <v>1966.6796066252589</v>
      </c>
      <c r="I104" s="227">
        <v>425.55799999999999</v>
      </c>
      <c r="J104" s="168">
        <f t="shared" si="10"/>
        <v>2202.6811594202895</v>
      </c>
    </row>
    <row r="105" spans="1:10" x14ac:dyDescent="0.3">
      <c r="A105" s="536"/>
      <c r="B105" s="590"/>
      <c r="C105" s="16">
        <v>2300</v>
      </c>
      <c r="D105" s="16">
        <v>1</v>
      </c>
      <c r="E105" s="147">
        <f t="shared" si="8"/>
        <v>0.21160000000000001</v>
      </c>
      <c r="F105" s="208" t="s">
        <v>70</v>
      </c>
      <c r="G105" s="167">
        <v>416.15000000000003</v>
      </c>
      <c r="H105" s="168">
        <f t="shared" si="9"/>
        <v>1966.6824196597354</v>
      </c>
      <c r="I105" s="227">
        <v>466.08799999999997</v>
      </c>
      <c r="J105" s="168">
        <f t="shared" si="10"/>
        <v>2202.6843100189035</v>
      </c>
    </row>
    <row r="106" spans="1:10" x14ac:dyDescent="0.3">
      <c r="A106" s="536"/>
      <c r="B106" s="590"/>
      <c r="C106" s="16">
        <v>2400</v>
      </c>
      <c r="D106" s="16">
        <v>1</v>
      </c>
      <c r="E106" s="147">
        <f t="shared" si="8"/>
        <v>0.2208</v>
      </c>
      <c r="F106" s="208" t="s">
        <v>70</v>
      </c>
      <c r="G106" s="167">
        <v>447.3125</v>
      </c>
      <c r="H106" s="168">
        <f t="shared" si="9"/>
        <v>2025.871829710145</v>
      </c>
      <c r="I106" s="227">
        <v>500.99</v>
      </c>
      <c r="J106" s="168">
        <f t="shared" si="10"/>
        <v>2268.9764492753625</v>
      </c>
    </row>
    <row r="107" spans="1:10" x14ac:dyDescent="0.3">
      <c r="A107" s="536"/>
      <c r="B107" s="590"/>
      <c r="C107" s="16">
        <v>2500</v>
      </c>
      <c r="D107" s="16">
        <v>1</v>
      </c>
      <c r="E107" s="147">
        <f t="shared" si="8"/>
        <v>0.23</v>
      </c>
      <c r="F107" s="208" t="s">
        <v>70</v>
      </c>
      <c r="G107" s="167">
        <v>452.32500000000005</v>
      </c>
      <c r="H107" s="168">
        <f t="shared" si="9"/>
        <v>1966.6304347826087</v>
      </c>
      <c r="I107" s="227">
        <v>506.60399999999998</v>
      </c>
      <c r="J107" s="168">
        <f t="shared" si="10"/>
        <v>2202.6260869565217</v>
      </c>
    </row>
    <row r="108" spans="1:10" x14ac:dyDescent="0.3">
      <c r="A108" s="536"/>
      <c r="B108" s="590"/>
      <c r="C108" s="16">
        <v>2600</v>
      </c>
      <c r="D108" s="16">
        <v>1</v>
      </c>
      <c r="E108" s="147">
        <f t="shared" si="8"/>
        <v>0.2392</v>
      </c>
      <c r="F108" s="208" t="s">
        <v>70</v>
      </c>
      <c r="G108" s="167">
        <v>477.5</v>
      </c>
      <c r="H108" s="168">
        <f t="shared" si="9"/>
        <v>1996.23745819398</v>
      </c>
      <c r="I108" s="227">
        <v>534.79999999999995</v>
      </c>
      <c r="J108" s="168">
        <f t="shared" si="10"/>
        <v>2235.7859531772574</v>
      </c>
    </row>
    <row r="109" spans="1:10" x14ac:dyDescent="0.3">
      <c r="A109" s="536"/>
      <c r="B109" s="590"/>
      <c r="C109" s="16">
        <v>2700</v>
      </c>
      <c r="D109" s="16">
        <v>1</v>
      </c>
      <c r="E109" s="147">
        <f t="shared" si="8"/>
        <v>0.24840000000000001</v>
      </c>
      <c r="F109" s="208" t="s">
        <v>70</v>
      </c>
      <c r="G109" s="167">
        <v>503.25</v>
      </c>
      <c r="H109" s="168">
        <f t="shared" si="9"/>
        <v>2025.9661835748791</v>
      </c>
      <c r="I109" s="227">
        <v>563.64</v>
      </c>
      <c r="J109" s="168">
        <f t="shared" si="10"/>
        <v>2269.0821256038644</v>
      </c>
    </row>
    <row r="110" spans="1:10" x14ac:dyDescent="0.3">
      <c r="A110" s="536"/>
      <c r="B110" s="590"/>
      <c r="C110" s="16">
        <v>2800</v>
      </c>
      <c r="D110" s="16">
        <v>1</v>
      </c>
      <c r="E110" s="147">
        <f t="shared" si="8"/>
        <v>0.2576</v>
      </c>
      <c r="F110" s="208" t="s">
        <v>70</v>
      </c>
      <c r="G110" s="167">
        <v>516.25</v>
      </c>
      <c r="H110" s="168">
        <f t="shared" si="9"/>
        <v>2004.0760869565217</v>
      </c>
      <c r="I110" s="227">
        <v>578.19999999999993</v>
      </c>
      <c r="J110" s="168">
        <f t="shared" si="10"/>
        <v>2244.565217391304</v>
      </c>
    </row>
    <row r="111" spans="1:10" ht="15" thickBot="1" x14ac:dyDescent="0.35">
      <c r="A111" s="537"/>
      <c r="B111" s="591"/>
      <c r="C111" s="63">
        <v>3000</v>
      </c>
      <c r="D111" s="63">
        <v>1</v>
      </c>
      <c r="E111" s="150">
        <f t="shared" si="8"/>
        <v>0.27600000000000002</v>
      </c>
      <c r="F111" s="285" t="s">
        <v>70</v>
      </c>
      <c r="G111" s="259">
        <v>559.125</v>
      </c>
      <c r="H111" s="184">
        <f t="shared" si="9"/>
        <v>2025.8152173913043</v>
      </c>
      <c r="I111" s="257">
        <v>626.22</v>
      </c>
      <c r="J111" s="184">
        <f t="shared" si="10"/>
        <v>2268.913043478261</v>
      </c>
    </row>
    <row r="112" spans="1:10" x14ac:dyDescent="0.3">
      <c r="A112" s="597" t="s">
        <v>79</v>
      </c>
      <c r="B112" s="594" t="s">
        <v>81</v>
      </c>
      <c r="C112" s="185">
        <v>1800</v>
      </c>
      <c r="D112" s="185">
        <v>1</v>
      </c>
      <c r="E112" s="186">
        <f t="shared" si="8"/>
        <v>0.1656</v>
      </c>
      <c r="F112" s="286" t="s">
        <v>71</v>
      </c>
      <c r="G112" s="307">
        <v>126.375</v>
      </c>
      <c r="H112" s="283">
        <f>G112/E112</f>
        <v>763.1340579710145</v>
      </c>
      <c r="I112" s="294">
        <v>141.54</v>
      </c>
      <c r="J112" s="187">
        <f>I112/E112</f>
        <v>854.71014492753625</v>
      </c>
    </row>
    <row r="113" spans="1:10" x14ac:dyDescent="0.3">
      <c r="A113" s="598"/>
      <c r="B113" s="595"/>
      <c r="C113" s="13">
        <v>1900</v>
      </c>
      <c r="D113" s="13">
        <v>1</v>
      </c>
      <c r="E113" s="146">
        <f t="shared" si="8"/>
        <v>0.17480000000000001</v>
      </c>
      <c r="F113" s="265" t="s">
        <v>71</v>
      </c>
      <c r="G113" s="220">
        <v>158.75</v>
      </c>
      <c r="H113" s="178">
        <f t="shared" ref="H113:H124" si="11">G113/E113</f>
        <v>908.18077803203653</v>
      </c>
      <c r="I113" s="228">
        <v>177.79999999999998</v>
      </c>
      <c r="J113" s="153">
        <f t="shared" ref="J113:J124" si="12">I113/E113</f>
        <v>1017.1624713958809</v>
      </c>
    </row>
    <row r="114" spans="1:10" x14ac:dyDescent="0.3">
      <c r="A114" s="598"/>
      <c r="B114" s="595"/>
      <c r="C114" s="13">
        <v>2000</v>
      </c>
      <c r="D114" s="13">
        <v>1</v>
      </c>
      <c r="E114" s="146">
        <f t="shared" si="8"/>
        <v>0.184</v>
      </c>
      <c r="F114" s="265" t="s">
        <v>71</v>
      </c>
      <c r="G114" s="220">
        <v>192.02500000000001</v>
      </c>
      <c r="H114" s="178">
        <f t="shared" si="11"/>
        <v>1043.6141304347827</v>
      </c>
      <c r="I114" s="228">
        <v>215.06799999999998</v>
      </c>
      <c r="J114" s="153">
        <f t="shared" si="12"/>
        <v>1168.8478260869565</v>
      </c>
    </row>
    <row r="115" spans="1:10" x14ac:dyDescent="0.3">
      <c r="A115" s="598"/>
      <c r="B115" s="595"/>
      <c r="C115" s="13">
        <v>2100</v>
      </c>
      <c r="D115" s="13">
        <v>1</v>
      </c>
      <c r="E115" s="146">
        <f t="shared" si="8"/>
        <v>0.19320000000000001</v>
      </c>
      <c r="F115" s="265" t="s">
        <v>71</v>
      </c>
      <c r="G115" s="220">
        <v>201.625</v>
      </c>
      <c r="H115" s="178">
        <f t="shared" si="11"/>
        <v>1043.6076604554864</v>
      </c>
      <c r="I115" s="228">
        <v>225.82</v>
      </c>
      <c r="J115" s="153">
        <f t="shared" si="12"/>
        <v>1168.8405797101448</v>
      </c>
    </row>
    <row r="116" spans="1:10" x14ac:dyDescent="0.3">
      <c r="A116" s="598"/>
      <c r="B116" s="595"/>
      <c r="C116" s="13">
        <v>2200</v>
      </c>
      <c r="D116" s="13">
        <v>1</v>
      </c>
      <c r="E116" s="146">
        <f t="shared" si="8"/>
        <v>0.2024</v>
      </c>
      <c r="F116" s="265" t="s">
        <v>71</v>
      </c>
      <c r="G116" s="220">
        <v>211.22499999999999</v>
      </c>
      <c r="H116" s="178">
        <f t="shared" si="11"/>
        <v>1043.6017786561265</v>
      </c>
      <c r="I116" s="228">
        <v>236.57199999999997</v>
      </c>
      <c r="J116" s="153">
        <f t="shared" si="12"/>
        <v>1168.8339920948615</v>
      </c>
    </row>
    <row r="117" spans="1:10" x14ac:dyDescent="0.3">
      <c r="A117" s="598"/>
      <c r="B117" s="595"/>
      <c r="C117" s="13">
        <v>2300</v>
      </c>
      <c r="D117" s="13">
        <v>1</v>
      </c>
      <c r="E117" s="146">
        <f t="shared" ref="E117" si="13">92*C117/1000000*D117</f>
        <v>0.21160000000000001</v>
      </c>
      <c r="F117" s="265" t="s">
        <v>71</v>
      </c>
      <c r="G117" s="220">
        <v>220</v>
      </c>
      <c r="H117" s="178">
        <f t="shared" si="11"/>
        <v>1039.6975425330813</v>
      </c>
      <c r="I117" s="228">
        <v>246.39999999999998</v>
      </c>
      <c r="J117" s="153">
        <f t="shared" si="12"/>
        <v>1164.461247637051</v>
      </c>
    </row>
    <row r="118" spans="1:10" x14ac:dyDescent="0.3">
      <c r="A118" s="598"/>
      <c r="B118" s="595"/>
      <c r="C118" s="13">
        <v>2400</v>
      </c>
      <c r="D118" s="13">
        <v>1</v>
      </c>
      <c r="E118" s="146">
        <f t="shared" si="8"/>
        <v>0.2208</v>
      </c>
      <c r="F118" s="265" t="s">
        <v>71</v>
      </c>
      <c r="G118" s="220">
        <v>230.42500000000001</v>
      </c>
      <c r="H118" s="178">
        <f t="shared" si="11"/>
        <v>1043.5914855072465</v>
      </c>
      <c r="I118" s="228">
        <v>258.07599999999996</v>
      </c>
      <c r="J118" s="153">
        <f t="shared" si="12"/>
        <v>1168.8224637681158</v>
      </c>
    </row>
    <row r="119" spans="1:10" x14ac:dyDescent="0.3">
      <c r="A119" s="598"/>
      <c r="B119" s="595"/>
      <c r="C119" s="13">
        <v>2500</v>
      </c>
      <c r="D119" s="13">
        <v>1</v>
      </c>
      <c r="E119" s="146">
        <f t="shared" si="8"/>
        <v>0.23</v>
      </c>
      <c r="F119" s="265" t="s">
        <v>71</v>
      </c>
      <c r="G119" s="220">
        <v>240.02500000000001</v>
      </c>
      <c r="H119" s="178">
        <f t="shared" si="11"/>
        <v>1043.586956521739</v>
      </c>
      <c r="I119" s="228">
        <v>268.82799999999997</v>
      </c>
      <c r="J119" s="153">
        <f t="shared" si="12"/>
        <v>1168.8173913043477</v>
      </c>
    </row>
    <row r="120" spans="1:10" x14ac:dyDescent="0.3">
      <c r="A120" s="598"/>
      <c r="B120" s="595"/>
      <c r="C120" s="13">
        <v>2600</v>
      </c>
      <c r="D120" s="13">
        <v>1</v>
      </c>
      <c r="E120" s="146">
        <f t="shared" si="8"/>
        <v>0.2392</v>
      </c>
      <c r="F120" s="265" t="s">
        <v>71</v>
      </c>
      <c r="G120" s="220">
        <v>250</v>
      </c>
      <c r="H120" s="178">
        <f t="shared" si="11"/>
        <v>1045.1505016722408</v>
      </c>
      <c r="I120" s="228">
        <v>280</v>
      </c>
      <c r="J120" s="153">
        <f t="shared" si="12"/>
        <v>1170.5685618729096</v>
      </c>
    </row>
    <row r="121" spans="1:10" x14ac:dyDescent="0.3">
      <c r="A121" s="598"/>
      <c r="B121" s="595"/>
      <c r="C121" s="13">
        <v>2700</v>
      </c>
      <c r="D121" s="13">
        <v>1</v>
      </c>
      <c r="E121" s="146">
        <f t="shared" si="8"/>
        <v>0.24840000000000001</v>
      </c>
      <c r="F121" s="265" t="s">
        <v>71</v>
      </c>
      <c r="G121" s="220">
        <v>259.22500000000002</v>
      </c>
      <c r="H121" s="178">
        <f t="shared" si="11"/>
        <v>1043.5789049919485</v>
      </c>
      <c r="I121" s="228">
        <v>290.33199999999999</v>
      </c>
      <c r="J121" s="153">
        <f t="shared" si="12"/>
        <v>1168.8083735909822</v>
      </c>
    </row>
    <row r="122" spans="1:10" x14ac:dyDescent="0.3">
      <c r="A122" s="598"/>
      <c r="B122" s="595"/>
      <c r="C122" s="13">
        <v>2800</v>
      </c>
      <c r="D122" s="13">
        <v>1</v>
      </c>
      <c r="E122" s="146">
        <f t="shared" si="8"/>
        <v>0.2576</v>
      </c>
      <c r="F122" s="265" t="s">
        <v>71</v>
      </c>
      <c r="G122" s="220">
        <v>268.75</v>
      </c>
      <c r="H122" s="178">
        <f t="shared" si="11"/>
        <v>1043.2841614906833</v>
      </c>
      <c r="I122" s="228">
        <v>301</v>
      </c>
      <c r="J122" s="153">
        <f t="shared" si="12"/>
        <v>1168.4782608695652</v>
      </c>
    </row>
    <row r="123" spans="1:10" x14ac:dyDescent="0.3">
      <c r="A123" s="598"/>
      <c r="B123" s="595"/>
      <c r="C123" s="13">
        <v>2900</v>
      </c>
      <c r="D123" s="13">
        <v>1</v>
      </c>
      <c r="E123" s="146">
        <f t="shared" si="8"/>
        <v>0.26679999999999998</v>
      </c>
      <c r="F123" s="265" t="s">
        <v>71</v>
      </c>
      <c r="G123" s="220">
        <v>280</v>
      </c>
      <c r="H123" s="178">
        <f t="shared" si="11"/>
        <v>1049.4752623688157</v>
      </c>
      <c r="I123" s="228">
        <v>313.59999999999997</v>
      </c>
      <c r="J123" s="153">
        <f t="shared" si="12"/>
        <v>1175.4122938530734</v>
      </c>
    </row>
    <row r="124" spans="1:10" ht="15" thickBot="1" x14ac:dyDescent="0.35">
      <c r="A124" s="599"/>
      <c r="B124" s="596"/>
      <c r="C124" s="189">
        <v>3000</v>
      </c>
      <c r="D124" s="189">
        <v>1</v>
      </c>
      <c r="E124" s="190">
        <f t="shared" si="8"/>
        <v>0.27600000000000002</v>
      </c>
      <c r="F124" s="267" t="s">
        <v>71</v>
      </c>
      <c r="G124" s="246">
        <v>288.03750000000002</v>
      </c>
      <c r="H124" s="247">
        <f t="shared" si="11"/>
        <v>1043.6141304347825</v>
      </c>
      <c r="I124" s="244">
        <v>322.60199999999998</v>
      </c>
      <c r="J124" s="191">
        <f t="shared" si="12"/>
        <v>1168.8478260869563</v>
      </c>
    </row>
    <row r="125" spans="1:10" x14ac:dyDescent="0.3">
      <c r="A125" s="539" t="s">
        <v>83</v>
      </c>
      <c r="B125" s="589" t="s">
        <v>82</v>
      </c>
      <c r="C125" s="192">
        <v>1000</v>
      </c>
      <c r="D125" s="58">
        <v>1</v>
      </c>
      <c r="E125" s="148">
        <f>90*C125/1000000*D125</f>
        <v>0.09</v>
      </c>
      <c r="F125" s="214" t="s">
        <v>75</v>
      </c>
      <c r="G125" s="308">
        <v>183.78100000000001</v>
      </c>
      <c r="H125" s="193">
        <f>G125/E125</f>
        <v>2042.0111111111112</v>
      </c>
      <c r="I125" s="295">
        <v>212.05500000000001</v>
      </c>
      <c r="J125" s="193">
        <f>I125/E125</f>
        <v>2356.166666666667</v>
      </c>
    </row>
    <row r="126" spans="1:10" x14ac:dyDescent="0.3">
      <c r="A126" s="536"/>
      <c r="B126" s="590"/>
      <c r="C126" s="161">
        <v>1200</v>
      </c>
      <c r="D126" s="16">
        <v>1</v>
      </c>
      <c r="E126" s="147">
        <f t="shared" ref="E126:E140" si="14">90*C126/1000000*D126</f>
        <v>0.108</v>
      </c>
      <c r="F126" s="208" t="s">
        <v>75</v>
      </c>
      <c r="G126" s="309">
        <v>220.53720000000001</v>
      </c>
      <c r="H126" s="194">
        <f t="shared" ref="H126:H134" si="15">G126/E126</f>
        <v>2042.0111111111112</v>
      </c>
      <c r="I126" s="296">
        <v>254.46600000000001</v>
      </c>
      <c r="J126" s="194">
        <f t="shared" ref="J126:J134" si="16">I126/E126</f>
        <v>2356.166666666667</v>
      </c>
    </row>
    <row r="127" spans="1:10" x14ac:dyDescent="0.3">
      <c r="A127" s="536"/>
      <c r="B127" s="590"/>
      <c r="C127" s="161">
        <v>1500</v>
      </c>
      <c r="D127" s="16">
        <v>1</v>
      </c>
      <c r="E127" s="147">
        <f t="shared" si="14"/>
        <v>0.13500000000000001</v>
      </c>
      <c r="F127" s="208" t="s">
        <v>75</v>
      </c>
      <c r="G127" s="309">
        <v>310.7715</v>
      </c>
      <c r="H127" s="194">
        <f t="shared" si="15"/>
        <v>2302.0111111111109</v>
      </c>
      <c r="I127" s="296">
        <v>358.58249999999998</v>
      </c>
      <c r="J127" s="194">
        <f t="shared" si="16"/>
        <v>2656.1666666666665</v>
      </c>
    </row>
    <row r="128" spans="1:10" x14ac:dyDescent="0.3">
      <c r="A128" s="536"/>
      <c r="B128" s="590"/>
      <c r="C128" s="161">
        <v>1600</v>
      </c>
      <c r="D128" s="16">
        <v>1</v>
      </c>
      <c r="E128" s="147">
        <f t="shared" si="14"/>
        <v>0.14399999999999999</v>
      </c>
      <c r="F128" s="208" t="s">
        <v>75</v>
      </c>
      <c r="G128" s="309">
        <v>331.48960000000005</v>
      </c>
      <c r="H128" s="194">
        <f t="shared" si="15"/>
        <v>2302.0111111111119</v>
      </c>
      <c r="I128" s="296">
        <v>382.48800000000006</v>
      </c>
      <c r="J128" s="194">
        <f t="shared" si="16"/>
        <v>2656.1666666666674</v>
      </c>
    </row>
    <row r="129" spans="1:10" x14ac:dyDescent="0.3">
      <c r="A129" s="536"/>
      <c r="B129" s="590"/>
      <c r="C129" s="161">
        <v>1700</v>
      </c>
      <c r="D129" s="16">
        <v>1</v>
      </c>
      <c r="E129" s="147">
        <f t="shared" si="14"/>
        <v>0.153</v>
      </c>
      <c r="F129" s="208" t="s">
        <v>75</v>
      </c>
      <c r="G129" s="309">
        <v>352.20769999999999</v>
      </c>
      <c r="H129" s="194">
        <f t="shared" si="15"/>
        <v>2302.0111111111109</v>
      </c>
      <c r="I129" s="296">
        <v>406.39349999999996</v>
      </c>
      <c r="J129" s="194">
        <f t="shared" si="16"/>
        <v>2656.1666666666665</v>
      </c>
    </row>
    <row r="130" spans="1:10" x14ac:dyDescent="0.3">
      <c r="A130" s="536"/>
      <c r="B130" s="590"/>
      <c r="C130" s="161">
        <v>1800</v>
      </c>
      <c r="D130" s="16">
        <v>1</v>
      </c>
      <c r="E130" s="147">
        <f t="shared" si="14"/>
        <v>0.16200000000000001</v>
      </c>
      <c r="F130" s="208" t="s">
        <v>75</v>
      </c>
      <c r="G130" s="309">
        <v>372.92580000000009</v>
      </c>
      <c r="H130" s="194">
        <f t="shared" si="15"/>
        <v>2302.0111111111114</v>
      </c>
      <c r="I130" s="296">
        <v>430.29900000000009</v>
      </c>
      <c r="J130" s="194">
        <f t="shared" si="16"/>
        <v>2656.166666666667</v>
      </c>
    </row>
    <row r="131" spans="1:10" x14ac:dyDescent="0.3">
      <c r="A131" s="536"/>
      <c r="B131" s="590"/>
      <c r="C131" s="161">
        <v>2000</v>
      </c>
      <c r="D131" s="16">
        <v>1</v>
      </c>
      <c r="E131" s="147">
        <f t="shared" si="14"/>
        <v>0.18</v>
      </c>
      <c r="F131" s="208" t="s">
        <v>75</v>
      </c>
      <c r="G131" s="309">
        <v>520.96199999999999</v>
      </c>
      <c r="H131" s="194">
        <f t="shared" si="15"/>
        <v>2894.2333333333336</v>
      </c>
      <c r="I131" s="296">
        <v>601.11</v>
      </c>
      <c r="J131" s="194">
        <f t="shared" si="16"/>
        <v>3339.5</v>
      </c>
    </row>
    <row r="132" spans="1:10" x14ac:dyDescent="0.3">
      <c r="A132" s="536"/>
      <c r="B132" s="590"/>
      <c r="C132" s="161">
        <v>2200</v>
      </c>
      <c r="D132" s="16">
        <v>1</v>
      </c>
      <c r="E132" s="147">
        <f t="shared" si="14"/>
        <v>0.19800000000000001</v>
      </c>
      <c r="F132" s="208" t="s">
        <v>75</v>
      </c>
      <c r="G132" s="309">
        <v>573.05820000000006</v>
      </c>
      <c r="H132" s="194">
        <f t="shared" si="15"/>
        <v>2894.2333333333336</v>
      </c>
      <c r="I132" s="296">
        <v>661.221</v>
      </c>
      <c r="J132" s="194">
        <f t="shared" si="16"/>
        <v>3339.5</v>
      </c>
    </row>
    <row r="133" spans="1:10" x14ac:dyDescent="0.3">
      <c r="A133" s="536"/>
      <c r="B133" s="590"/>
      <c r="C133" s="161">
        <v>2300</v>
      </c>
      <c r="D133" s="16">
        <v>1</v>
      </c>
      <c r="E133" s="147">
        <f t="shared" si="14"/>
        <v>0.20699999999999999</v>
      </c>
      <c r="F133" s="208" t="s">
        <v>75</v>
      </c>
      <c r="G133" s="309">
        <v>599.10630000000003</v>
      </c>
      <c r="H133" s="194">
        <f t="shared" si="15"/>
        <v>2894.2333333333336</v>
      </c>
      <c r="I133" s="296">
        <v>691.27649999999994</v>
      </c>
      <c r="J133" s="194">
        <f t="shared" si="16"/>
        <v>3339.5</v>
      </c>
    </row>
    <row r="134" spans="1:10" ht="15" thickBot="1" x14ac:dyDescent="0.35">
      <c r="A134" s="537"/>
      <c r="B134" s="591"/>
      <c r="C134" s="149">
        <v>2400</v>
      </c>
      <c r="D134" s="63">
        <v>1</v>
      </c>
      <c r="E134" s="150">
        <f t="shared" si="14"/>
        <v>0.216</v>
      </c>
      <c r="F134" s="285" t="s">
        <v>75</v>
      </c>
      <c r="G134" s="310">
        <v>625.15440000000001</v>
      </c>
      <c r="H134" s="195">
        <f t="shared" si="15"/>
        <v>2894.2333333333336</v>
      </c>
      <c r="I134" s="297">
        <v>721.33199999999999</v>
      </c>
      <c r="J134" s="195">
        <f t="shared" si="16"/>
        <v>3339.5</v>
      </c>
    </row>
    <row r="135" spans="1:10" x14ac:dyDescent="0.3">
      <c r="A135" s="539" t="s">
        <v>83</v>
      </c>
      <c r="B135" s="589" t="s">
        <v>82</v>
      </c>
      <c r="C135" s="26">
        <v>1000</v>
      </c>
      <c r="D135" s="175">
        <v>1</v>
      </c>
      <c r="E135" s="176">
        <f t="shared" si="14"/>
        <v>0.09</v>
      </c>
      <c r="F135" s="284" t="s">
        <v>78</v>
      </c>
      <c r="G135" s="311">
        <v>159.08100000000002</v>
      </c>
      <c r="H135" s="197">
        <f>G135/E135</f>
        <v>1767.5666666666668</v>
      </c>
      <c r="I135" s="298">
        <v>183.55500000000001</v>
      </c>
      <c r="J135" s="197">
        <f>I135/E135</f>
        <v>2039.5000000000002</v>
      </c>
    </row>
    <row r="136" spans="1:10" x14ac:dyDescent="0.3">
      <c r="A136" s="536"/>
      <c r="B136" s="590"/>
      <c r="C136" s="10">
        <v>2000</v>
      </c>
      <c r="D136" s="13">
        <v>1</v>
      </c>
      <c r="E136" s="146">
        <f t="shared" si="14"/>
        <v>0.18</v>
      </c>
      <c r="F136" s="265" t="s">
        <v>78</v>
      </c>
      <c r="G136" s="312">
        <v>466.36200000000002</v>
      </c>
      <c r="H136" s="198">
        <f t="shared" ref="H136:H138" si="17">G136/E136</f>
        <v>2590.9</v>
      </c>
      <c r="I136" s="299">
        <v>538.11</v>
      </c>
      <c r="J136" s="198">
        <f t="shared" ref="J136:J138" si="18">I136/E136</f>
        <v>2989.5</v>
      </c>
    </row>
    <row r="137" spans="1:10" x14ac:dyDescent="0.3">
      <c r="A137" s="536"/>
      <c r="B137" s="590"/>
      <c r="C137" s="10">
        <v>2200</v>
      </c>
      <c r="D137" s="13">
        <v>1</v>
      </c>
      <c r="E137" s="146">
        <f t="shared" si="14"/>
        <v>0.19800000000000001</v>
      </c>
      <c r="F137" s="265" t="s">
        <v>78</v>
      </c>
      <c r="G137" s="312">
        <v>512.99820000000011</v>
      </c>
      <c r="H137" s="198">
        <f t="shared" si="17"/>
        <v>2590.9000000000005</v>
      </c>
      <c r="I137" s="299">
        <v>591.92100000000005</v>
      </c>
      <c r="J137" s="198">
        <f t="shared" si="18"/>
        <v>2989.5</v>
      </c>
    </row>
    <row r="138" spans="1:10" ht="15" thickBot="1" x14ac:dyDescent="0.35">
      <c r="A138" s="537"/>
      <c r="B138" s="591"/>
      <c r="C138" s="30">
        <v>2500</v>
      </c>
      <c r="D138" s="179">
        <v>1</v>
      </c>
      <c r="E138" s="180">
        <f t="shared" si="14"/>
        <v>0.22500000000000001</v>
      </c>
      <c r="F138" s="268" t="s">
        <v>78</v>
      </c>
      <c r="G138" s="313">
        <v>582.95249999999999</v>
      </c>
      <c r="H138" s="199">
        <f t="shared" si="17"/>
        <v>2590.9</v>
      </c>
      <c r="I138" s="300">
        <v>672.63750000000005</v>
      </c>
      <c r="J138" s="199">
        <f t="shared" si="18"/>
        <v>2989.5</v>
      </c>
    </row>
    <row r="139" spans="1:10" x14ac:dyDescent="0.3">
      <c r="A139" s="592" t="s">
        <v>85</v>
      </c>
      <c r="B139" s="589" t="s">
        <v>82</v>
      </c>
      <c r="C139" s="192">
        <v>2400</v>
      </c>
      <c r="D139" s="58">
        <v>1</v>
      </c>
      <c r="E139" s="148">
        <f t="shared" si="14"/>
        <v>0.216</v>
      </c>
      <c r="F139" s="214" t="s">
        <v>75</v>
      </c>
      <c r="G139" s="308">
        <v>960</v>
      </c>
      <c r="H139" s="193">
        <f>G139/E139</f>
        <v>4444.4444444444443</v>
      </c>
      <c r="I139" s="295">
        <v>1060</v>
      </c>
      <c r="J139" s="193">
        <f>I139/E139</f>
        <v>4907.4074074074078</v>
      </c>
    </row>
    <row r="140" spans="1:10" ht="15" thickBot="1" x14ac:dyDescent="0.35">
      <c r="A140" s="593"/>
      <c r="B140" s="591"/>
      <c r="C140" s="149">
        <v>2800</v>
      </c>
      <c r="D140" s="63">
        <v>1</v>
      </c>
      <c r="E140" s="150">
        <f t="shared" si="14"/>
        <v>0.252</v>
      </c>
      <c r="F140" s="285" t="s">
        <v>75</v>
      </c>
      <c r="G140" s="310">
        <v>1120</v>
      </c>
      <c r="H140" s="195">
        <f>G140/E140</f>
        <v>4444.4444444444443</v>
      </c>
      <c r="I140" s="297">
        <v>1230</v>
      </c>
      <c r="J140" s="195">
        <f>I140/E140</f>
        <v>4880.9523809523807</v>
      </c>
    </row>
    <row r="141" spans="1:10" x14ac:dyDescent="0.3">
      <c r="A141" s="48"/>
      <c r="B141" s="48"/>
      <c r="C141" s="49"/>
      <c r="D141" s="49"/>
      <c r="E141" s="49"/>
      <c r="F141" s="50"/>
      <c r="G141" s="49"/>
      <c r="H141" s="49"/>
      <c r="I141" s="49"/>
      <c r="J141" s="49"/>
    </row>
    <row r="142" spans="1:10" x14ac:dyDescent="0.3">
      <c r="A142" s="48"/>
      <c r="B142" s="48"/>
      <c r="C142" s="49"/>
      <c r="D142" s="49"/>
      <c r="E142" s="49"/>
      <c r="F142" s="50"/>
      <c r="G142" s="49"/>
      <c r="H142" s="49"/>
      <c r="I142" s="49"/>
      <c r="J142" s="49"/>
    </row>
    <row r="143" spans="1:10" x14ac:dyDescent="0.3">
      <c r="A143" s="48"/>
      <c r="B143" s="48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3">
      <c r="A144" s="48"/>
      <c r="B144" s="48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3">
      <c r="A145" s="48"/>
      <c r="B145" s="48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3">
      <c r="A146" s="48"/>
      <c r="B146" s="48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3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3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3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3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3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3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3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3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3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3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3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3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3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3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3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3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3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3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3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3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3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3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3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3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3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3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3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3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3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3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3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3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3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3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3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3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3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3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3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3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3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3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3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3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3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3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3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3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3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3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3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3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3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3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3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3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3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3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3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3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3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3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3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3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3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3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3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3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3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3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3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3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3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3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3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3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3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3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3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3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3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3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3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3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3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3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3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3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3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3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3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3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3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3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3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3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3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3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3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3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3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3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3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3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3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3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3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3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3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3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3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3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3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3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3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3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3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3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3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3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3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3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3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3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3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3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3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3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3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3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3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3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3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3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3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3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3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3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3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3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3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3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3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3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3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3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3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3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3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3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3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3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3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3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3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3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3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3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3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3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3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3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3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3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3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3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3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3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3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3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3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3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3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3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3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3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3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3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3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3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3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3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3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3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3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3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3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3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3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3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3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3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3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3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3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3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3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3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3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3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3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3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3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3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3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3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3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3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3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3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3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3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3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3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3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3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3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3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3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3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3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3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3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  <row r="375" spans="1:10" x14ac:dyDescent="0.3">
      <c r="A375" s="49"/>
      <c r="B375" s="49"/>
      <c r="C375" s="49"/>
      <c r="D375" s="49"/>
      <c r="E375" s="49"/>
      <c r="F375" s="49"/>
      <c r="G375" s="49"/>
      <c r="H375" s="49"/>
      <c r="I375" s="49"/>
      <c r="J375" s="49"/>
    </row>
    <row r="376" spans="1:10" x14ac:dyDescent="0.3">
      <c r="A376" s="49"/>
      <c r="B376" s="49"/>
      <c r="C376" s="49"/>
      <c r="D376" s="49"/>
      <c r="E376" s="49"/>
      <c r="F376" s="49"/>
      <c r="G376" s="49"/>
      <c r="H376" s="49"/>
      <c r="I376" s="49"/>
      <c r="J376" s="49"/>
    </row>
    <row r="377" spans="1:10" x14ac:dyDescent="0.3">
      <c r="A377" s="49"/>
      <c r="B377" s="49"/>
      <c r="C377" s="49"/>
      <c r="D377" s="49"/>
      <c r="E377" s="49"/>
      <c r="F377" s="49"/>
      <c r="G377" s="49"/>
      <c r="H377" s="49"/>
      <c r="I377" s="49"/>
      <c r="J377" s="49"/>
    </row>
    <row r="378" spans="1:10" x14ac:dyDescent="0.3">
      <c r="A378" s="49"/>
      <c r="B378" s="49"/>
      <c r="C378" s="49"/>
      <c r="D378" s="49"/>
      <c r="E378" s="49"/>
      <c r="F378" s="49"/>
      <c r="G378" s="49"/>
      <c r="H378" s="49"/>
      <c r="I378" s="49"/>
      <c r="J378" s="49"/>
    </row>
    <row r="379" spans="1:10" x14ac:dyDescent="0.3">
      <c r="A379" s="49"/>
      <c r="B379" s="49"/>
      <c r="C379" s="49"/>
      <c r="D379" s="49"/>
      <c r="E379" s="49"/>
      <c r="F379" s="49"/>
      <c r="G379" s="49"/>
      <c r="H379" s="49"/>
      <c r="I379" s="49"/>
      <c r="J379" s="49"/>
    </row>
    <row r="380" spans="1:10" x14ac:dyDescent="0.3">
      <c r="A380" s="49"/>
      <c r="B380" s="49"/>
      <c r="C380" s="49"/>
      <c r="D380" s="49"/>
      <c r="E380" s="49"/>
      <c r="F380" s="49"/>
      <c r="G380" s="49"/>
      <c r="H380" s="49"/>
      <c r="I380" s="49"/>
      <c r="J380" s="49"/>
    </row>
    <row r="381" spans="1:10" x14ac:dyDescent="0.3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x14ac:dyDescent="0.3">
      <c r="A382" s="49"/>
      <c r="B382" s="49"/>
      <c r="C382" s="49"/>
      <c r="D382" s="49"/>
      <c r="E382" s="49"/>
      <c r="F382" s="49"/>
      <c r="G382" s="49"/>
      <c r="H382" s="49"/>
      <c r="I382" s="49"/>
      <c r="J382" s="49"/>
    </row>
    <row r="383" spans="1:10" x14ac:dyDescent="0.3">
      <c r="A383" s="49"/>
      <c r="B383" s="49"/>
      <c r="C383" s="49"/>
      <c r="D383" s="49"/>
      <c r="E383" s="49"/>
      <c r="F383" s="49"/>
      <c r="G383" s="49"/>
      <c r="H383" s="49"/>
      <c r="I383" s="49"/>
      <c r="J383" s="49"/>
    </row>
    <row r="384" spans="1:10" x14ac:dyDescent="0.3">
      <c r="A384" s="49"/>
      <c r="B384" s="49"/>
      <c r="C384" s="49"/>
      <c r="D384" s="49"/>
      <c r="E384" s="49"/>
      <c r="F384" s="49"/>
      <c r="G384" s="49"/>
      <c r="H384" s="49"/>
      <c r="I384" s="49"/>
      <c r="J384" s="49"/>
    </row>
    <row r="385" spans="1:10" x14ac:dyDescent="0.3">
      <c r="A385" s="49"/>
      <c r="B385" s="49"/>
      <c r="C385" s="49"/>
      <c r="D385" s="49"/>
      <c r="E385" s="49"/>
      <c r="F385" s="49"/>
      <c r="G385" s="49"/>
      <c r="H385" s="49"/>
      <c r="I385" s="49"/>
      <c r="J385" s="49"/>
    </row>
    <row r="386" spans="1:10" x14ac:dyDescent="0.3">
      <c r="A386" s="49"/>
      <c r="B386" s="49"/>
      <c r="C386" s="49"/>
      <c r="D386" s="49"/>
      <c r="E386" s="49"/>
      <c r="F386" s="49"/>
      <c r="G386" s="49"/>
      <c r="H386" s="49"/>
      <c r="I386" s="49"/>
      <c r="J386" s="49"/>
    </row>
    <row r="387" spans="1:10" x14ac:dyDescent="0.3">
      <c r="A387" s="49"/>
      <c r="B387" s="49"/>
      <c r="C387" s="49"/>
      <c r="D387" s="49"/>
      <c r="E387" s="49"/>
      <c r="F387" s="49"/>
      <c r="G387" s="49"/>
      <c r="H387" s="49"/>
      <c r="I387" s="49"/>
      <c r="J387" s="49"/>
    </row>
    <row r="388" spans="1:10" x14ac:dyDescent="0.3">
      <c r="A388" s="49"/>
      <c r="B388" s="49"/>
      <c r="C388" s="49"/>
      <c r="D388" s="49"/>
      <c r="E388" s="49"/>
      <c r="F388" s="49"/>
      <c r="G388" s="49"/>
      <c r="H388" s="49"/>
      <c r="I388" s="49"/>
      <c r="J388" s="49"/>
    </row>
    <row r="389" spans="1:10" x14ac:dyDescent="0.3">
      <c r="A389" s="49"/>
      <c r="B389" s="49"/>
      <c r="C389" s="49"/>
      <c r="D389" s="49"/>
      <c r="E389" s="49"/>
      <c r="F389" s="49"/>
      <c r="G389" s="49"/>
      <c r="H389" s="49"/>
      <c r="I389" s="49"/>
      <c r="J389" s="49"/>
    </row>
    <row r="390" spans="1:10" x14ac:dyDescent="0.3">
      <c r="A390" s="49"/>
      <c r="B390" s="49"/>
      <c r="C390" s="49"/>
      <c r="D390" s="49"/>
      <c r="E390" s="49"/>
      <c r="F390" s="49"/>
      <c r="G390" s="49"/>
      <c r="H390" s="49"/>
      <c r="I390" s="49"/>
      <c r="J390" s="49"/>
    </row>
    <row r="391" spans="1:10" x14ac:dyDescent="0.3">
      <c r="A391" s="49"/>
      <c r="B391" s="49"/>
      <c r="C391" s="49"/>
      <c r="D391" s="49"/>
      <c r="E391" s="49"/>
      <c r="F391" s="49"/>
      <c r="G391" s="49"/>
      <c r="H391" s="49"/>
      <c r="I391" s="49"/>
      <c r="J391" s="49"/>
    </row>
    <row r="392" spans="1:10" x14ac:dyDescent="0.3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x14ac:dyDescent="0.3">
      <c r="A393" s="49"/>
      <c r="B393" s="49"/>
      <c r="C393" s="49"/>
      <c r="D393" s="49"/>
      <c r="E393" s="49"/>
      <c r="F393" s="49"/>
      <c r="G393" s="49"/>
      <c r="H393" s="49"/>
      <c r="I393" s="49"/>
      <c r="J393" s="49"/>
    </row>
    <row r="394" spans="1:10" x14ac:dyDescent="0.3">
      <c r="A394" s="49"/>
      <c r="B394" s="49"/>
      <c r="C394" s="49"/>
      <c r="D394" s="49"/>
      <c r="E394" s="49"/>
      <c r="F394" s="49"/>
      <c r="G394" s="49"/>
      <c r="H394" s="49"/>
      <c r="I394" s="49"/>
      <c r="J394" s="49"/>
    </row>
    <row r="395" spans="1:10" x14ac:dyDescent="0.3">
      <c r="A395" s="49"/>
      <c r="B395" s="49"/>
      <c r="C395" s="49"/>
      <c r="D395" s="49"/>
      <c r="E395" s="49"/>
      <c r="F395" s="49"/>
      <c r="G395" s="49"/>
      <c r="H395" s="49"/>
      <c r="I395" s="49"/>
      <c r="J395" s="49"/>
    </row>
    <row r="396" spans="1:10" x14ac:dyDescent="0.3">
      <c r="A396" s="49"/>
      <c r="B396" s="49"/>
      <c r="C396" s="49"/>
      <c r="D396" s="49"/>
      <c r="E396" s="49"/>
      <c r="F396" s="49"/>
      <c r="G396" s="49"/>
      <c r="H396" s="49"/>
      <c r="I396" s="49"/>
      <c r="J396" s="49"/>
    </row>
    <row r="397" spans="1:10" x14ac:dyDescent="0.3">
      <c r="A397" s="49"/>
      <c r="B397" s="49"/>
      <c r="C397" s="49"/>
      <c r="D397" s="49"/>
      <c r="E397" s="49"/>
      <c r="F397" s="49"/>
      <c r="G397" s="49"/>
      <c r="H397" s="49"/>
      <c r="I397" s="49"/>
      <c r="J397" s="49"/>
    </row>
    <row r="398" spans="1:10" x14ac:dyDescent="0.3">
      <c r="A398" s="49"/>
      <c r="B398" s="49"/>
      <c r="C398" s="49"/>
      <c r="D398" s="49"/>
      <c r="E398" s="49"/>
      <c r="F398" s="49"/>
      <c r="G398" s="49"/>
      <c r="H398" s="49"/>
      <c r="I398" s="49"/>
      <c r="J398" s="49"/>
    </row>
    <row r="399" spans="1:10" x14ac:dyDescent="0.3">
      <c r="A399" s="49"/>
      <c r="B399" s="49"/>
      <c r="C399" s="49"/>
      <c r="D399" s="49"/>
      <c r="E399" s="49"/>
      <c r="F399" s="49"/>
      <c r="G399" s="49"/>
      <c r="H399" s="49"/>
      <c r="I399" s="49"/>
      <c r="J399" s="49"/>
    </row>
    <row r="400" spans="1:10" x14ac:dyDescent="0.3">
      <c r="A400" s="49"/>
      <c r="B400" s="49"/>
      <c r="C400" s="49"/>
      <c r="D400" s="49"/>
      <c r="E400" s="49"/>
      <c r="F400" s="49"/>
      <c r="G400" s="49"/>
      <c r="H400" s="49"/>
      <c r="I400" s="49"/>
      <c r="J400" s="49"/>
    </row>
    <row r="401" spans="1:10" x14ac:dyDescent="0.3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x14ac:dyDescent="0.3">
      <c r="A402" s="49"/>
      <c r="B402" s="49"/>
      <c r="C402" s="49"/>
      <c r="D402" s="49"/>
      <c r="E402" s="49"/>
      <c r="F402" s="49"/>
      <c r="G402" s="49"/>
      <c r="H402" s="49"/>
      <c r="I402" s="49"/>
      <c r="J402" s="49"/>
    </row>
    <row r="403" spans="1:10" x14ac:dyDescent="0.3">
      <c r="A403" s="49"/>
      <c r="B403" s="49"/>
      <c r="C403" s="49"/>
      <c r="D403" s="49"/>
      <c r="E403" s="49"/>
      <c r="F403" s="49"/>
      <c r="G403" s="49"/>
      <c r="H403" s="49"/>
      <c r="I403" s="49"/>
      <c r="J403" s="49"/>
    </row>
    <row r="404" spans="1:10" x14ac:dyDescent="0.3">
      <c r="A404" s="49"/>
      <c r="B404" s="49"/>
      <c r="C404" s="49"/>
      <c r="D404" s="49"/>
      <c r="E404" s="49"/>
      <c r="F404" s="49"/>
      <c r="G404" s="49"/>
      <c r="H404" s="49"/>
      <c r="I404" s="49"/>
      <c r="J404" s="49"/>
    </row>
    <row r="405" spans="1:10" x14ac:dyDescent="0.3">
      <c r="A405" s="49"/>
      <c r="B405" s="49"/>
      <c r="C405" s="49"/>
      <c r="D405" s="49"/>
      <c r="E405" s="49"/>
      <c r="F405" s="49"/>
      <c r="G405" s="49"/>
      <c r="H405" s="49"/>
      <c r="I405" s="49"/>
      <c r="J405" s="49"/>
    </row>
    <row r="406" spans="1:10" x14ac:dyDescent="0.3">
      <c r="A406" s="49"/>
      <c r="B406" s="49"/>
      <c r="C406" s="49"/>
      <c r="D406" s="49"/>
      <c r="E406" s="49"/>
      <c r="F406" s="49"/>
      <c r="G406" s="49"/>
      <c r="H406" s="49"/>
      <c r="I406" s="49"/>
      <c r="J406" s="49"/>
    </row>
    <row r="407" spans="1:10" x14ac:dyDescent="0.3">
      <c r="A407" s="49"/>
      <c r="B407" s="49"/>
      <c r="C407" s="49"/>
      <c r="D407" s="49"/>
      <c r="E407" s="49"/>
      <c r="F407" s="49"/>
      <c r="G407" s="49"/>
      <c r="H407" s="49"/>
      <c r="I407" s="49"/>
      <c r="J407" s="49"/>
    </row>
    <row r="408" spans="1:10" x14ac:dyDescent="0.3">
      <c r="A408" s="49"/>
      <c r="B408" s="49"/>
      <c r="C408" s="49"/>
      <c r="D408" s="49"/>
      <c r="E408" s="49"/>
      <c r="F408" s="49"/>
      <c r="G408" s="49"/>
      <c r="H408" s="49"/>
      <c r="I408" s="49"/>
      <c r="J408" s="49"/>
    </row>
    <row r="409" spans="1:10" x14ac:dyDescent="0.3">
      <c r="A409" s="49"/>
      <c r="B409" s="49"/>
      <c r="C409" s="49"/>
      <c r="D409" s="49"/>
      <c r="E409" s="49"/>
      <c r="F409" s="49"/>
      <c r="G409" s="49"/>
      <c r="H409" s="49"/>
      <c r="I409" s="49"/>
      <c r="J409" s="49"/>
    </row>
    <row r="410" spans="1:10" x14ac:dyDescent="0.3">
      <c r="A410" s="49"/>
      <c r="B410" s="49"/>
      <c r="C410" s="49"/>
      <c r="D410" s="49"/>
      <c r="E410" s="49"/>
      <c r="F410" s="49"/>
      <c r="G410" s="49"/>
      <c r="H410" s="49"/>
      <c r="I410" s="49"/>
      <c r="J410" s="49"/>
    </row>
    <row r="411" spans="1:10" x14ac:dyDescent="0.3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x14ac:dyDescent="0.3">
      <c r="A412" s="49"/>
      <c r="B412" s="49"/>
      <c r="C412" s="49"/>
      <c r="D412" s="49"/>
      <c r="E412" s="49"/>
      <c r="F412" s="49"/>
      <c r="G412" s="49"/>
      <c r="H412" s="49"/>
      <c r="I412" s="49"/>
      <c r="J412" s="49"/>
    </row>
    <row r="413" spans="1:10" x14ac:dyDescent="0.3">
      <c r="A413" s="49"/>
      <c r="B413" s="49"/>
      <c r="C413" s="49"/>
      <c r="D413" s="49"/>
      <c r="E413" s="49"/>
      <c r="F413" s="49"/>
      <c r="G413" s="49"/>
      <c r="H413" s="49"/>
      <c r="I413" s="49"/>
      <c r="J413" s="49"/>
    </row>
    <row r="414" spans="1:10" x14ac:dyDescent="0.3">
      <c r="A414" s="49"/>
      <c r="B414" s="49"/>
      <c r="C414" s="49"/>
      <c r="D414" s="49"/>
      <c r="E414" s="49"/>
      <c r="F414" s="49"/>
      <c r="G414" s="49"/>
      <c r="H414" s="49"/>
      <c r="I414" s="49"/>
      <c r="J414" s="49"/>
    </row>
    <row r="415" spans="1:10" x14ac:dyDescent="0.3">
      <c r="A415" s="49"/>
      <c r="B415" s="49"/>
      <c r="C415" s="49"/>
      <c r="D415" s="49"/>
      <c r="E415" s="49"/>
      <c r="F415" s="49"/>
      <c r="G415" s="49"/>
      <c r="H415" s="49"/>
      <c r="I415" s="49"/>
      <c r="J415" s="49"/>
    </row>
    <row r="416" spans="1:10" x14ac:dyDescent="0.3">
      <c r="A416" s="49"/>
      <c r="B416" s="49"/>
      <c r="C416" s="49"/>
      <c r="D416" s="49"/>
      <c r="E416" s="49"/>
      <c r="F416" s="49"/>
      <c r="G416" s="49"/>
      <c r="H416" s="49"/>
      <c r="I416" s="49"/>
      <c r="J416" s="49"/>
    </row>
    <row r="417" spans="1:10" x14ac:dyDescent="0.3">
      <c r="A417" s="49"/>
      <c r="B417" s="49"/>
      <c r="C417" s="49"/>
      <c r="D417" s="49"/>
      <c r="E417" s="49"/>
      <c r="F417" s="49"/>
      <c r="G417" s="49"/>
      <c r="H417" s="49"/>
      <c r="I417" s="49"/>
      <c r="J417" s="49"/>
    </row>
    <row r="418" spans="1:10" x14ac:dyDescent="0.3">
      <c r="A418" s="49"/>
      <c r="B418" s="49"/>
      <c r="C418" s="49"/>
      <c r="D418" s="49"/>
      <c r="E418" s="49"/>
      <c r="F418" s="49"/>
      <c r="G418" s="49"/>
      <c r="H418" s="49"/>
      <c r="I418" s="49"/>
      <c r="J418" s="49"/>
    </row>
    <row r="419" spans="1:10" x14ac:dyDescent="0.3">
      <c r="A419" s="49"/>
      <c r="B419" s="49"/>
      <c r="C419" s="49"/>
      <c r="D419" s="49"/>
      <c r="E419" s="49"/>
      <c r="F419" s="49"/>
      <c r="G419" s="49"/>
      <c r="H419" s="49"/>
      <c r="I419" s="49"/>
      <c r="J419" s="49"/>
    </row>
    <row r="420" spans="1:10" x14ac:dyDescent="0.3">
      <c r="A420" s="49"/>
      <c r="B420" s="49"/>
      <c r="C420" s="49"/>
      <c r="D420" s="49"/>
      <c r="E420" s="49"/>
      <c r="F420" s="49"/>
      <c r="G420" s="49"/>
      <c r="H420" s="49"/>
      <c r="I420" s="49"/>
      <c r="J420" s="49"/>
    </row>
    <row r="421" spans="1:10" x14ac:dyDescent="0.3">
      <c r="A421" s="49"/>
      <c r="B421" s="49"/>
      <c r="C421" s="49"/>
      <c r="D421" s="49"/>
      <c r="E421" s="49"/>
      <c r="F421" s="49"/>
      <c r="G421" s="49"/>
      <c r="H421" s="49"/>
      <c r="I421" s="49"/>
      <c r="J421" s="49"/>
    </row>
    <row r="422" spans="1:10" x14ac:dyDescent="0.3">
      <c r="A422" s="49"/>
      <c r="B422" s="49"/>
      <c r="C422" s="49"/>
      <c r="D422" s="49"/>
      <c r="E422" s="49"/>
      <c r="F422" s="49"/>
      <c r="G422" s="49"/>
      <c r="H422" s="49"/>
      <c r="I422" s="49"/>
      <c r="J422" s="49"/>
    </row>
    <row r="423" spans="1:10" x14ac:dyDescent="0.3">
      <c r="A423" s="49"/>
      <c r="B423" s="49"/>
      <c r="C423" s="49"/>
      <c r="D423" s="49"/>
      <c r="E423" s="49"/>
      <c r="F423" s="49"/>
      <c r="G423" s="49"/>
      <c r="H423" s="49"/>
      <c r="I423" s="49"/>
      <c r="J423" s="49"/>
    </row>
    <row r="424" spans="1:10" x14ac:dyDescent="0.3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x14ac:dyDescent="0.3">
      <c r="A425" s="49"/>
      <c r="B425" s="49"/>
      <c r="C425" s="49"/>
      <c r="D425" s="49"/>
      <c r="E425" s="49"/>
      <c r="F425" s="49"/>
      <c r="G425" s="49"/>
      <c r="H425" s="49"/>
      <c r="I425" s="49"/>
      <c r="J425" s="49"/>
    </row>
    <row r="426" spans="1:10" x14ac:dyDescent="0.3">
      <c r="A426" s="49"/>
      <c r="B426" s="49"/>
      <c r="C426" s="49"/>
      <c r="D426" s="49"/>
      <c r="E426" s="49"/>
      <c r="F426" s="49"/>
      <c r="G426" s="49"/>
      <c r="H426" s="49"/>
      <c r="I426" s="49"/>
      <c r="J426" s="49"/>
    </row>
    <row r="427" spans="1:10" x14ac:dyDescent="0.3">
      <c r="A427" s="49"/>
      <c r="B427" s="49"/>
      <c r="C427" s="49"/>
      <c r="D427" s="49"/>
      <c r="E427" s="49"/>
      <c r="F427" s="49"/>
      <c r="G427" s="49"/>
      <c r="H427" s="49"/>
      <c r="I427" s="49"/>
      <c r="J427" s="49"/>
    </row>
    <row r="428" spans="1:10" x14ac:dyDescent="0.3">
      <c r="A428" s="49"/>
      <c r="B428" s="49"/>
      <c r="C428" s="49"/>
      <c r="D428" s="49"/>
      <c r="E428" s="49"/>
      <c r="F428" s="49"/>
      <c r="G428" s="49"/>
      <c r="H428" s="49"/>
      <c r="I428" s="49"/>
      <c r="J428" s="49"/>
    </row>
    <row r="429" spans="1:10" x14ac:dyDescent="0.3">
      <c r="A429" s="49"/>
      <c r="B429" s="49"/>
      <c r="C429" s="49"/>
      <c r="D429" s="49"/>
      <c r="E429" s="49"/>
      <c r="F429" s="49"/>
      <c r="G429" s="49"/>
      <c r="H429" s="49"/>
      <c r="I429" s="49"/>
      <c r="J429" s="49"/>
    </row>
    <row r="430" spans="1:10" x14ac:dyDescent="0.3">
      <c r="A430" s="49"/>
      <c r="B430" s="49"/>
      <c r="C430" s="49"/>
      <c r="D430" s="49"/>
      <c r="E430" s="49"/>
      <c r="F430" s="49"/>
      <c r="G430" s="49"/>
      <c r="H430" s="49"/>
      <c r="I430" s="49"/>
      <c r="J430" s="49"/>
    </row>
    <row r="431" spans="1:10" x14ac:dyDescent="0.3">
      <c r="A431" s="49"/>
      <c r="B431" s="49"/>
      <c r="C431" s="49"/>
      <c r="D431" s="49"/>
      <c r="E431" s="49"/>
      <c r="F431" s="49"/>
      <c r="G431" s="49"/>
      <c r="H431" s="49"/>
      <c r="I431" s="49"/>
      <c r="J431" s="49"/>
    </row>
    <row r="432" spans="1:10" x14ac:dyDescent="0.3">
      <c r="A432" s="49"/>
      <c r="B432" s="49"/>
      <c r="C432" s="49"/>
      <c r="D432" s="49"/>
      <c r="E432" s="49"/>
      <c r="F432" s="49"/>
      <c r="G432" s="49"/>
      <c r="H432" s="49"/>
      <c r="I432" s="49"/>
      <c r="J432" s="49"/>
    </row>
    <row r="433" spans="1:10" x14ac:dyDescent="0.3">
      <c r="A433" s="49"/>
      <c r="B433" s="49"/>
      <c r="C433" s="49"/>
      <c r="D433" s="49"/>
      <c r="E433" s="49"/>
      <c r="F433" s="49"/>
      <c r="G433" s="49"/>
      <c r="H433" s="49"/>
      <c r="I433" s="49"/>
      <c r="J433" s="49"/>
    </row>
    <row r="434" spans="1:10" x14ac:dyDescent="0.3">
      <c r="A434" s="49"/>
      <c r="B434" s="49"/>
      <c r="C434" s="49"/>
      <c r="D434" s="49"/>
      <c r="E434" s="49"/>
      <c r="F434" s="49"/>
      <c r="G434" s="49"/>
      <c r="H434" s="49"/>
      <c r="I434" s="49"/>
      <c r="J434" s="49"/>
    </row>
    <row r="435" spans="1:10" x14ac:dyDescent="0.3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x14ac:dyDescent="0.3">
      <c r="A436" s="49"/>
      <c r="B436" s="49"/>
      <c r="C436" s="49"/>
      <c r="D436" s="49"/>
      <c r="E436" s="49"/>
      <c r="F436" s="49"/>
      <c r="G436" s="49"/>
      <c r="H436" s="49"/>
      <c r="I436" s="49"/>
      <c r="J436" s="49"/>
    </row>
    <row r="437" spans="1:10" x14ac:dyDescent="0.3">
      <c r="A437" s="49"/>
      <c r="B437" s="49"/>
      <c r="C437" s="49"/>
      <c r="D437" s="49"/>
      <c r="E437" s="49"/>
      <c r="F437" s="49"/>
      <c r="G437" s="49"/>
      <c r="H437" s="49"/>
      <c r="I437" s="49"/>
      <c r="J437" s="49"/>
    </row>
    <row r="438" spans="1:10" x14ac:dyDescent="0.3">
      <c r="A438" s="49"/>
      <c r="B438" s="49"/>
      <c r="C438" s="49"/>
      <c r="D438" s="49"/>
      <c r="E438" s="49"/>
      <c r="F438" s="49"/>
      <c r="G438" s="49"/>
      <c r="H438" s="49"/>
      <c r="I438" s="49"/>
      <c r="J438" s="49"/>
    </row>
    <row r="439" spans="1:10" x14ac:dyDescent="0.3">
      <c r="A439" s="49"/>
      <c r="B439" s="49"/>
      <c r="C439" s="49"/>
      <c r="D439" s="49"/>
      <c r="E439" s="49"/>
      <c r="F439" s="49"/>
      <c r="G439" s="49"/>
      <c r="H439" s="49"/>
      <c r="I439" s="49"/>
      <c r="J439" s="49"/>
    </row>
    <row r="440" spans="1:10" x14ac:dyDescent="0.3">
      <c r="A440" s="49"/>
      <c r="B440" s="49"/>
      <c r="C440" s="49"/>
      <c r="D440" s="49"/>
      <c r="E440" s="49"/>
      <c r="F440" s="49"/>
      <c r="G440" s="49"/>
      <c r="H440" s="49"/>
      <c r="I440" s="49"/>
      <c r="J440" s="49"/>
    </row>
    <row r="441" spans="1:10" x14ac:dyDescent="0.3">
      <c r="A441" s="49"/>
      <c r="B441" s="49"/>
      <c r="C441" s="49"/>
      <c r="D441" s="49"/>
      <c r="E441" s="49"/>
      <c r="F441" s="49"/>
      <c r="G441" s="49"/>
      <c r="H441" s="49"/>
      <c r="I441" s="49"/>
      <c r="J441" s="49"/>
    </row>
    <row r="442" spans="1:10" x14ac:dyDescent="0.3">
      <c r="A442" s="49"/>
      <c r="B442" s="49"/>
      <c r="C442" s="49"/>
      <c r="D442" s="49"/>
      <c r="E442" s="49"/>
      <c r="F442" s="49"/>
      <c r="G442" s="49"/>
      <c r="H442" s="49"/>
      <c r="I442" s="49"/>
      <c r="J442" s="49"/>
    </row>
    <row r="443" spans="1:10" x14ac:dyDescent="0.3">
      <c r="A443" s="49"/>
      <c r="B443" s="49"/>
      <c r="C443" s="49"/>
      <c r="D443" s="49"/>
      <c r="E443" s="49"/>
      <c r="F443" s="49"/>
      <c r="G443" s="49"/>
      <c r="H443" s="49"/>
      <c r="I443" s="49"/>
      <c r="J443" s="49"/>
    </row>
    <row r="444" spans="1:10" x14ac:dyDescent="0.3">
      <c r="A444" s="49"/>
      <c r="B444" s="49"/>
      <c r="C444" s="49"/>
      <c r="D444" s="49"/>
      <c r="E444" s="49"/>
      <c r="F444" s="49"/>
      <c r="G444" s="49"/>
      <c r="H444" s="49"/>
      <c r="I444" s="49"/>
      <c r="J444" s="49"/>
    </row>
    <row r="445" spans="1:10" x14ac:dyDescent="0.3">
      <c r="A445" s="49"/>
      <c r="B445" s="49"/>
      <c r="C445" s="49"/>
      <c r="D445" s="49"/>
      <c r="E445" s="49"/>
      <c r="F445" s="49"/>
      <c r="G445" s="49"/>
      <c r="H445" s="49"/>
      <c r="I445" s="49"/>
      <c r="J445" s="49"/>
    </row>
    <row r="446" spans="1:10" x14ac:dyDescent="0.3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x14ac:dyDescent="0.3">
      <c r="A447" s="49"/>
      <c r="B447" s="49"/>
      <c r="C447" s="49"/>
      <c r="D447" s="49"/>
      <c r="E447" s="49"/>
      <c r="F447" s="49"/>
      <c r="G447" s="49"/>
      <c r="H447" s="49"/>
      <c r="I447" s="49"/>
      <c r="J447" s="49"/>
    </row>
    <row r="448" spans="1:10" x14ac:dyDescent="0.3">
      <c r="A448" s="49"/>
      <c r="B448" s="49"/>
      <c r="C448" s="49"/>
      <c r="D448" s="49"/>
      <c r="E448" s="49"/>
      <c r="F448" s="49"/>
      <c r="G448" s="49"/>
      <c r="H448" s="49"/>
      <c r="I448" s="49"/>
      <c r="J448" s="49"/>
    </row>
    <row r="449" spans="1:10" x14ac:dyDescent="0.3">
      <c r="A449" s="49"/>
      <c r="B449" s="49"/>
      <c r="C449" s="49"/>
      <c r="D449" s="49"/>
      <c r="E449" s="49"/>
      <c r="F449" s="49"/>
      <c r="G449" s="49"/>
      <c r="H449" s="49"/>
      <c r="I449" s="49"/>
      <c r="J449" s="49"/>
    </row>
    <row r="450" spans="1:10" x14ac:dyDescent="0.3">
      <c r="A450" s="49"/>
      <c r="B450" s="49"/>
      <c r="C450" s="49"/>
      <c r="D450" s="49"/>
      <c r="E450" s="49"/>
      <c r="F450" s="49"/>
      <c r="G450" s="49"/>
      <c r="H450" s="49"/>
      <c r="I450" s="49"/>
      <c r="J450" s="49"/>
    </row>
    <row r="451" spans="1:10" x14ac:dyDescent="0.3">
      <c r="A451" s="49"/>
      <c r="B451" s="49"/>
      <c r="C451" s="49"/>
      <c r="D451" s="49"/>
      <c r="E451" s="49"/>
      <c r="F451" s="49"/>
      <c r="G451" s="49"/>
      <c r="H451" s="49"/>
      <c r="I451" s="49"/>
      <c r="J451" s="49"/>
    </row>
    <row r="452" spans="1:10" x14ac:dyDescent="0.3">
      <c r="A452" s="49"/>
      <c r="B452" s="49"/>
      <c r="C452" s="49"/>
      <c r="D452" s="49"/>
      <c r="E452" s="49"/>
      <c r="F452" s="49"/>
      <c r="G452" s="49"/>
      <c r="H452" s="49"/>
      <c r="I452" s="49"/>
      <c r="J452" s="49"/>
    </row>
    <row r="453" spans="1:10" x14ac:dyDescent="0.3">
      <c r="A453" s="49"/>
      <c r="B453" s="49"/>
      <c r="C453" s="49"/>
      <c r="D453" s="49"/>
      <c r="E453" s="49"/>
      <c r="F453" s="49"/>
      <c r="G453" s="49"/>
      <c r="H453" s="49"/>
      <c r="I453" s="49"/>
      <c r="J453" s="49"/>
    </row>
    <row r="454" spans="1:10" x14ac:dyDescent="0.3">
      <c r="A454" s="49"/>
      <c r="B454" s="49"/>
      <c r="C454" s="49"/>
      <c r="D454" s="49"/>
      <c r="E454" s="49"/>
      <c r="F454" s="49"/>
      <c r="G454" s="49"/>
      <c r="H454" s="49"/>
      <c r="I454" s="49"/>
      <c r="J454" s="49"/>
    </row>
    <row r="455" spans="1:10" x14ac:dyDescent="0.3">
      <c r="A455" s="49"/>
      <c r="B455" s="49"/>
      <c r="C455" s="49"/>
      <c r="D455" s="49"/>
      <c r="E455" s="49"/>
      <c r="F455" s="49"/>
      <c r="G455" s="49"/>
      <c r="H455" s="49"/>
      <c r="I455" s="49"/>
      <c r="J455" s="49"/>
    </row>
    <row r="456" spans="1:10" x14ac:dyDescent="0.3">
      <c r="A456" s="49"/>
      <c r="B456" s="49"/>
      <c r="C456" s="49"/>
      <c r="D456" s="49"/>
      <c r="E456" s="49"/>
      <c r="F456" s="49"/>
      <c r="G456" s="49"/>
      <c r="H456" s="49"/>
      <c r="I456" s="49"/>
      <c r="J456" s="49"/>
    </row>
    <row r="457" spans="1:10" x14ac:dyDescent="0.3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x14ac:dyDescent="0.3">
      <c r="A458" s="49"/>
      <c r="B458" s="49"/>
      <c r="C458" s="49"/>
      <c r="D458" s="49"/>
      <c r="E458" s="49"/>
      <c r="F458" s="49"/>
      <c r="G458" s="49"/>
      <c r="H458" s="49"/>
      <c r="I458" s="49"/>
      <c r="J458" s="49"/>
    </row>
    <row r="459" spans="1:10" x14ac:dyDescent="0.3">
      <c r="A459" s="49"/>
      <c r="B459" s="49"/>
      <c r="C459" s="49"/>
      <c r="D459" s="49"/>
      <c r="E459" s="49"/>
      <c r="F459" s="49"/>
      <c r="G459" s="49"/>
      <c r="H459" s="49"/>
      <c r="I459" s="49"/>
      <c r="J459" s="49"/>
    </row>
    <row r="460" spans="1:10" x14ac:dyDescent="0.3">
      <c r="A460" s="49"/>
      <c r="B460" s="49"/>
      <c r="C460" s="49"/>
      <c r="D460" s="49"/>
      <c r="E460" s="49"/>
      <c r="F460" s="49"/>
      <c r="G460" s="49"/>
      <c r="H460" s="49"/>
      <c r="I460" s="49"/>
      <c r="J460" s="49"/>
    </row>
    <row r="461" spans="1:10" x14ac:dyDescent="0.3">
      <c r="A461" s="49"/>
      <c r="B461" s="49"/>
      <c r="C461" s="49"/>
      <c r="D461" s="49"/>
      <c r="E461" s="49"/>
      <c r="F461" s="49"/>
      <c r="G461" s="49"/>
      <c r="H461" s="49"/>
      <c r="I461" s="49"/>
      <c r="J461" s="49"/>
    </row>
    <row r="462" spans="1:10" x14ac:dyDescent="0.3">
      <c r="A462" s="49"/>
      <c r="B462" s="49"/>
      <c r="C462" s="49"/>
      <c r="D462" s="49"/>
      <c r="E462" s="49"/>
      <c r="F462" s="49"/>
      <c r="G462" s="49"/>
      <c r="H462" s="49"/>
      <c r="I462" s="49"/>
      <c r="J462" s="49"/>
    </row>
    <row r="463" spans="1:10" x14ac:dyDescent="0.3">
      <c r="A463" s="49"/>
      <c r="B463" s="49"/>
      <c r="C463" s="49"/>
      <c r="D463" s="49"/>
      <c r="E463" s="49"/>
      <c r="F463" s="49"/>
      <c r="G463" s="49"/>
      <c r="H463" s="49"/>
      <c r="I463" s="49"/>
      <c r="J463" s="49"/>
    </row>
    <row r="464" spans="1:10" x14ac:dyDescent="0.3">
      <c r="A464" s="49"/>
      <c r="B464" s="49"/>
      <c r="C464" s="49"/>
      <c r="D464" s="49"/>
      <c r="E464" s="49"/>
      <c r="F464" s="49"/>
      <c r="G464" s="49"/>
      <c r="H464" s="49"/>
      <c r="I464" s="49"/>
      <c r="J464" s="49"/>
    </row>
    <row r="465" spans="1:10" x14ac:dyDescent="0.3">
      <c r="A465" s="49"/>
      <c r="B465" s="49"/>
      <c r="C465" s="49"/>
      <c r="D465" s="49"/>
      <c r="E465" s="49"/>
      <c r="F465" s="49"/>
      <c r="G465" s="49"/>
      <c r="H465" s="49"/>
      <c r="I465" s="49"/>
      <c r="J465" s="49"/>
    </row>
    <row r="466" spans="1:10" x14ac:dyDescent="0.3">
      <c r="A466" s="49"/>
      <c r="B466" s="49"/>
      <c r="C466" s="49"/>
      <c r="D466" s="49"/>
      <c r="E466" s="49"/>
      <c r="F466" s="49"/>
      <c r="G466" s="49"/>
      <c r="H466" s="49"/>
      <c r="I466" s="49"/>
      <c r="J466" s="49"/>
    </row>
    <row r="467" spans="1:10" x14ac:dyDescent="0.3">
      <c r="A467" s="49"/>
      <c r="B467" s="49"/>
      <c r="C467" s="49"/>
      <c r="D467" s="49"/>
      <c r="E467" s="49"/>
      <c r="F467" s="49"/>
      <c r="G467" s="49"/>
      <c r="H467" s="49"/>
      <c r="I467" s="49"/>
      <c r="J467" s="49"/>
    </row>
    <row r="468" spans="1:10" x14ac:dyDescent="0.3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x14ac:dyDescent="0.3">
      <c r="A469" s="49"/>
      <c r="B469" s="49"/>
      <c r="C469" s="49"/>
      <c r="D469" s="49"/>
      <c r="E469" s="49"/>
      <c r="F469" s="49"/>
      <c r="G469" s="49"/>
      <c r="H469" s="49"/>
      <c r="I469" s="49"/>
      <c r="J469" s="49"/>
    </row>
    <row r="470" spans="1:10" x14ac:dyDescent="0.3">
      <c r="A470" s="49"/>
      <c r="B470" s="49"/>
      <c r="C470" s="49"/>
      <c r="D470" s="49"/>
      <c r="E470" s="49"/>
      <c r="F470" s="49"/>
      <c r="G470" s="49"/>
      <c r="H470" s="49"/>
      <c r="I470" s="49"/>
      <c r="J470" s="49"/>
    </row>
    <row r="471" spans="1:10" x14ac:dyDescent="0.3">
      <c r="A471" s="49"/>
      <c r="B471" s="49"/>
      <c r="C471" s="49"/>
      <c r="D471" s="49"/>
      <c r="E471" s="49"/>
      <c r="F471" s="49"/>
      <c r="G471" s="49"/>
      <c r="H471" s="49"/>
      <c r="I471" s="49"/>
      <c r="J471" s="49"/>
    </row>
    <row r="472" spans="1:10" x14ac:dyDescent="0.3">
      <c r="A472" s="49"/>
      <c r="B472" s="49"/>
      <c r="C472" s="49"/>
      <c r="D472" s="49"/>
      <c r="E472" s="49"/>
      <c r="F472" s="49"/>
      <c r="G472" s="49"/>
      <c r="H472" s="49"/>
      <c r="I472" s="49"/>
      <c r="J472" s="49"/>
    </row>
    <row r="473" spans="1:10" x14ac:dyDescent="0.3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x14ac:dyDescent="0.3">
      <c r="A474" s="49"/>
      <c r="B474" s="49"/>
      <c r="C474" s="49"/>
      <c r="D474" s="49"/>
      <c r="E474" s="49"/>
      <c r="F474" s="49"/>
      <c r="G474" s="49"/>
      <c r="H474" s="49"/>
      <c r="I474" s="49"/>
      <c r="J474" s="49"/>
    </row>
    <row r="475" spans="1:10" x14ac:dyDescent="0.3">
      <c r="A475" s="49"/>
      <c r="B475" s="49"/>
      <c r="C475" s="49"/>
      <c r="D475" s="49"/>
      <c r="E475" s="49"/>
      <c r="F475" s="49"/>
      <c r="G475" s="49"/>
      <c r="H475" s="49"/>
      <c r="I475" s="49"/>
      <c r="J475" s="49"/>
    </row>
    <row r="476" spans="1:10" x14ac:dyDescent="0.3">
      <c r="A476" s="49"/>
      <c r="B476" s="49"/>
      <c r="C476" s="49"/>
      <c r="D476" s="49"/>
      <c r="E476" s="49"/>
      <c r="F476" s="49"/>
      <c r="G476" s="49"/>
      <c r="H476" s="49"/>
      <c r="I476" s="49"/>
      <c r="J476" s="49"/>
    </row>
    <row r="477" spans="1:10" x14ac:dyDescent="0.3">
      <c r="A477" s="49"/>
      <c r="B477" s="49"/>
      <c r="C477" s="49"/>
      <c r="D477" s="49"/>
      <c r="E477" s="49"/>
      <c r="F477" s="49"/>
      <c r="G477" s="49"/>
      <c r="H477" s="49"/>
      <c r="I477" s="49"/>
      <c r="J477" s="49"/>
    </row>
    <row r="478" spans="1:10" x14ac:dyDescent="0.3">
      <c r="A478" s="49"/>
      <c r="B478" s="49"/>
      <c r="C478" s="49"/>
      <c r="D478" s="49"/>
      <c r="E478" s="49"/>
      <c r="F478" s="49"/>
      <c r="G478" s="49"/>
      <c r="H478" s="49"/>
      <c r="I478" s="49"/>
      <c r="J478" s="49"/>
    </row>
    <row r="479" spans="1:10" x14ac:dyDescent="0.3">
      <c r="A479" s="49"/>
      <c r="B479" s="49"/>
      <c r="C479" s="49"/>
      <c r="D479" s="49"/>
      <c r="E479" s="49"/>
      <c r="F479" s="49"/>
      <c r="G479" s="49"/>
      <c r="H479" s="49"/>
      <c r="I479" s="49"/>
      <c r="J479" s="49"/>
    </row>
    <row r="480" spans="1:10" x14ac:dyDescent="0.3">
      <c r="A480" s="49"/>
      <c r="B480" s="49"/>
      <c r="C480" s="49"/>
      <c r="D480" s="49"/>
      <c r="E480" s="49"/>
      <c r="F480" s="49"/>
      <c r="G480" s="49"/>
      <c r="H480" s="49"/>
      <c r="I480" s="49"/>
      <c r="J480" s="49"/>
    </row>
    <row r="481" spans="1:10" x14ac:dyDescent="0.3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x14ac:dyDescent="0.3">
      <c r="A482" s="49"/>
      <c r="B482" s="49"/>
      <c r="C482" s="49"/>
      <c r="D482" s="49"/>
      <c r="E482" s="49"/>
      <c r="F482" s="49"/>
      <c r="G482" s="49"/>
      <c r="H482" s="49"/>
      <c r="I482" s="49"/>
      <c r="J482" s="49"/>
    </row>
    <row r="483" spans="1:10" x14ac:dyDescent="0.3">
      <c r="A483" s="49"/>
      <c r="B483" s="49"/>
      <c r="C483" s="49"/>
      <c r="D483" s="49"/>
      <c r="E483" s="49"/>
      <c r="F483" s="49"/>
      <c r="G483" s="49"/>
      <c r="H483" s="49"/>
      <c r="I483" s="49"/>
      <c r="J483" s="49"/>
    </row>
    <row r="484" spans="1:10" x14ac:dyDescent="0.3">
      <c r="A484" s="51"/>
      <c r="B484" s="51"/>
      <c r="C484" s="51"/>
      <c r="D484" s="51"/>
      <c r="E484" s="51"/>
      <c r="F484" s="51"/>
      <c r="G484" s="51"/>
      <c r="H484" s="51"/>
      <c r="I484" s="51"/>
      <c r="J484" s="51"/>
    </row>
    <row r="485" spans="1:10" x14ac:dyDescent="0.3">
      <c r="A485" s="51"/>
      <c r="B485" s="51"/>
      <c r="C485" s="51"/>
      <c r="D485" s="51"/>
      <c r="E485" s="51"/>
      <c r="F485" s="51"/>
      <c r="G485" s="51"/>
      <c r="H485" s="51"/>
      <c r="I485" s="51"/>
      <c r="J485" s="51"/>
    </row>
    <row r="486" spans="1:10" x14ac:dyDescent="0.3">
      <c r="A486" s="51"/>
      <c r="B486" s="51"/>
      <c r="C486" s="51"/>
      <c r="D486" s="51"/>
      <c r="E486" s="51"/>
      <c r="F486" s="51"/>
      <c r="G486" s="51"/>
      <c r="H486" s="51"/>
      <c r="I486" s="51"/>
      <c r="J486" s="51"/>
    </row>
    <row r="487" spans="1:10" x14ac:dyDescent="0.3">
      <c r="A487" s="22"/>
      <c r="B487" s="22"/>
      <c r="C487" s="22"/>
      <c r="D487" s="22"/>
      <c r="E487" s="22"/>
      <c r="F487" s="22"/>
      <c r="G487" s="22"/>
      <c r="H487" s="22"/>
      <c r="I487" s="22"/>
      <c r="J487" s="22"/>
    </row>
    <row r="488" spans="1:10" x14ac:dyDescent="0.3">
      <c r="A488" s="22"/>
      <c r="B488" s="22"/>
      <c r="C488" s="22"/>
      <c r="D488" s="22"/>
      <c r="E488" s="22"/>
      <c r="F488" s="22"/>
      <c r="G488" s="22"/>
      <c r="H488" s="22"/>
      <c r="I488" s="22"/>
      <c r="J488" s="22"/>
    </row>
    <row r="489" spans="1:10" x14ac:dyDescent="0.3">
      <c r="A489" s="22"/>
      <c r="B489" s="22"/>
      <c r="C489" s="22"/>
      <c r="D489" s="22"/>
      <c r="E489" s="22"/>
      <c r="F489" s="22"/>
      <c r="G489" s="22"/>
      <c r="H489" s="22"/>
      <c r="I489" s="22"/>
      <c r="J489" s="22"/>
    </row>
    <row r="490" spans="1:10" x14ac:dyDescent="0.3">
      <c r="A490" s="22"/>
      <c r="B490" s="22"/>
      <c r="C490" s="22"/>
      <c r="D490" s="22"/>
      <c r="E490" s="22"/>
      <c r="F490" s="22"/>
      <c r="G490" s="22"/>
      <c r="H490" s="22"/>
      <c r="I490" s="22"/>
      <c r="J490" s="22"/>
    </row>
    <row r="491" spans="1:10" x14ac:dyDescent="0.3">
      <c r="A491" s="22"/>
      <c r="B491" s="22"/>
      <c r="C491" s="22"/>
      <c r="D491" s="22"/>
      <c r="E491" s="22"/>
      <c r="F491" s="22"/>
      <c r="G491" s="22"/>
      <c r="H491" s="22"/>
      <c r="I491" s="22"/>
      <c r="J491" s="22"/>
    </row>
    <row r="492" spans="1:10" x14ac:dyDescent="0.3">
      <c r="A492" s="22"/>
      <c r="B492" s="22"/>
      <c r="C492" s="22"/>
      <c r="D492" s="22"/>
      <c r="E492" s="22"/>
      <c r="F492" s="22"/>
      <c r="G492" s="22"/>
      <c r="H492" s="22"/>
      <c r="I492" s="22"/>
      <c r="J492" s="22"/>
    </row>
    <row r="493" spans="1:10" x14ac:dyDescent="0.3">
      <c r="A493" s="22"/>
      <c r="B493" s="22"/>
      <c r="C493" s="22"/>
      <c r="D493" s="22"/>
      <c r="E493" s="22"/>
      <c r="F493" s="22"/>
      <c r="G493" s="22"/>
      <c r="H493" s="22"/>
      <c r="I493" s="22"/>
      <c r="J493" s="22"/>
    </row>
    <row r="494" spans="1:10" x14ac:dyDescent="0.3">
      <c r="A494" s="22"/>
      <c r="B494" s="22"/>
      <c r="C494" s="22"/>
      <c r="D494" s="22"/>
      <c r="E494" s="22"/>
      <c r="F494" s="22"/>
      <c r="G494" s="22"/>
      <c r="H494" s="22"/>
      <c r="I494" s="22"/>
      <c r="J494" s="22"/>
    </row>
    <row r="495" spans="1:10" x14ac:dyDescent="0.3">
      <c r="A495" s="22"/>
      <c r="B495" s="22"/>
      <c r="C495" s="22"/>
      <c r="D495" s="22"/>
      <c r="E495" s="22"/>
      <c r="F495" s="22"/>
      <c r="G495" s="22"/>
      <c r="H495" s="22"/>
      <c r="I495" s="22"/>
      <c r="J495" s="22"/>
    </row>
    <row r="496" spans="1:10" x14ac:dyDescent="0.3">
      <c r="A496" s="22"/>
      <c r="B496" s="22"/>
      <c r="C496" s="22"/>
      <c r="D496" s="22"/>
      <c r="E496" s="22"/>
      <c r="F496" s="22"/>
      <c r="G496" s="22"/>
      <c r="H496" s="22"/>
      <c r="I496" s="22"/>
      <c r="J496" s="22"/>
    </row>
    <row r="497" spans="1:10" x14ac:dyDescent="0.3">
      <c r="A497" s="22"/>
      <c r="B497" s="22"/>
      <c r="C497" s="22"/>
      <c r="D497" s="22"/>
      <c r="E497" s="22"/>
      <c r="F497" s="22"/>
      <c r="G497" s="22"/>
      <c r="H497" s="22"/>
      <c r="I497" s="22"/>
      <c r="J497" s="22"/>
    </row>
    <row r="498" spans="1:10" x14ac:dyDescent="0.3">
      <c r="A498" s="22"/>
      <c r="B498" s="22"/>
      <c r="C498" s="22"/>
      <c r="D498" s="22"/>
      <c r="E498" s="22"/>
      <c r="F498" s="22"/>
      <c r="G498" s="22"/>
      <c r="H498" s="22"/>
      <c r="I498" s="22"/>
      <c r="J498" s="22"/>
    </row>
    <row r="499" spans="1:10" x14ac:dyDescent="0.3">
      <c r="A499" s="22"/>
      <c r="B499" s="22"/>
      <c r="C499" s="22"/>
      <c r="D499" s="22"/>
      <c r="E499" s="22"/>
      <c r="F499" s="22"/>
      <c r="G499" s="22"/>
      <c r="H499" s="22"/>
      <c r="I499" s="22"/>
      <c r="J499" s="22"/>
    </row>
    <row r="500" spans="1:10" x14ac:dyDescent="0.3">
      <c r="A500" s="22"/>
      <c r="B500" s="22"/>
      <c r="C500" s="22"/>
      <c r="D500" s="22"/>
      <c r="E500" s="22"/>
      <c r="F500" s="22"/>
      <c r="G500" s="22"/>
      <c r="H500" s="22"/>
      <c r="I500" s="22"/>
      <c r="J500" s="22"/>
    </row>
    <row r="501" spans="1:10" x14ac:dyDescent="0.3">
      <c r="A501" s="22"/>
      <c r="B501" s="22"/>
      <c r="C501" s="22"/>
      <c r="D501" s="22"/>
      <c r="E501" s="22"/>
      <c r="F501" s="22"/>
      <c r="G501" s="22"/>
      <c r="H501" s="22"/>
      <c r="I501" s="22"/>
      <c r="J501" s="22"/>
    </row>
    <row r="502" spans="1:10" x14ac:dyDescent="0.3">
      <c r="A502" s="22"/>
      <c r="B502" s="22"/>
      <c r="C502" s="22"/>
      <c r="D502" s="22"/>
      <c r="E502" s="22"/>
      <c r="F502" s="22"/>
      <c r="G502" s="22"/>
      <c r="H502" s="22"/>
      <c r="I502" s="22"/>
      <c r="J502" s="22"/>
    </row>
    <row r="503" spans="1:10" x14ac:dyDescent="0.3">
      <c r="A503" s="22"/>
      <c r="B503" s="22"/>
      <c r="C503" s="22"/>
      <c r="D503" s="22"/>
      <c r="E503" s="22"/>
      <c r="F503" s="22"/>
      <c r="G503" s="22"/>
      <c r="H503" s="22"/>
      <c r="I503" s="22"/>
      <c r="J503" s="22"/>
    </row>
    <row r="504" spans="1:10" x14ac:dyDescent="0.3">
      <c r="A504" s="22"/>
      <c r="B504" s="22"/>
      <c r="C504" s="22"/>
      <c r="D504" s="22"/>
      <c r="E504" s="22"/>
      <c r="F504" s="22"/>
      <c r="G504" s="22"/>
      <c r="H504" s="22"/>
      <c r="I504" s="22"/>
      <c r="J504" s="22"/>
    </row>
    <row r="505" spans="1:10" x14ac:dyDescent="0.3">
      <c r="A505" s="22"/>
      <c r="B505" s="22"/>
      <c r="C505" s="22"/>
      <c r="D505" s="22"/>
      <c r="E505" s="22"/>
      <c r="F505" s="22"/>
      <c r="G505" s="22"/>
      <c r="H505" s="22"/>
      <c r="I505" s="22"/>
      <c r="J505" s="22"/>
    </row>
    <row r="506" spans="1:10" x14ac:dyDescent="0.3">
      <c r="A506" s="22"/>
      <c r="B506" s="22"/>
      <c r="C506" s="22"/>
      <c r="D506" s="22"/>
      <c r="E506" s="22"/>
      <c r="F506" s="22"/>
      <c r="G506" s="22"/>
      <c r="H506" s="22"/>
      <c r="I506" s="22"/>
      <c r="J506" s="22"/>
    </row>
    <row r="507" spans="1:10" x14ac:dyDescent="0.3">
      <c r="A507" s="22"/>
      <c r="B507" s="22"/>
      <c r="C507" s="22"/>
      <c r="D507" s="22"/>
      <c r="E507" s="22"/>
      <c r="F507" s="22"/>
      <c r="G507" s="22"/>
      <c r="H507" s="22"/>
      <c r="I507" s="22"/>
      <c r="J507" s="22"/>
    </row>
    <row r="508" spans="1:10" x14ac:dyDescent="0.3">
      <c r="A508" s="22"/>
      <c r="B508" s="22"/>
      <c r="C508" s="22"/>
      <c r="D508" s="22"/>
      <c r="E508" s="22"/>
      <c r="F508" s="22"/>
      <c r="G508" s="22"/>
      <c r="H508" s="22"/>
      <c r="I508" s="22"/>
      <c r="J508" s="22"/>
    </row>
    <row r="509" spans="1:10" x14ac:dyDescent="0.3">
      <c r="A509" s="22"/>
      <c r="B509" s="22"/>
      <c r="C509" s="22"/>
      <c r="D509" s="22"/>
      <c r="E509" s="22"/>
      <c r="F509" s="22"/>
      <c r="G509" s="22"/>
      <c r="H509" s="22"/>
      <c r="I509" s="22"/>
      <c r="J509" s="22"/>
    </row>
    <row r="510" spans="1:10" x14ac:dyDescent="0.3">
      <c r="A510" s="22"/>
      <c r="B510" s="22"/>
      <c r="C510" s="22"/>
      <c r="D510" s="22"/>
      <c r="E510" s="22"/>
      <c r="F510" s="22"/>
      <c r="G510" s="22"/>
      <c r="H510" s="22"/>
      <c r="I510" s="22"/>
      <c r="J510" s="22"/>
    </row>
    <row r="511" spans="1:10" x14ac:dyDescent="0.3">
      <c r="A511" s="22"/>
      <c r="B511" s="22"/>
      <c r="C511" s="22"/>
      <c r="D511" s="22"/>
      <c r="E511" s="22"/>
      <c r="F511" s="22"/>
      <c r="G511" s="22"/>
      <c r="H511" s="22"/>
      <c r="I511" s="22"/>
      <c r="J511" s="22"/>
    </row>
    <row r="512" spans="1:10" x14ac:dyDescent="0.3">
      <c r="A512" s="22"/>
      <c r="B512" s="22"/>
      <c r="C512" s="22"/>
      <c r="D512" s="22"/>
      <c r="E512" s="22"/>
      <c r="F512" s="22"/>
      <c r="G512" s="22"/>
      <c r="H512" s="22"/>
      <c r="I512" s="22"/>
      <c r="J512" s="22"/>
    </row>
    <row r="513" spans="1:10" x14ac:dyDescent="0.3">
      <c r="A513" s="22"/>
      <c r="B513" s="22"/>
      <c r="C513" s="22"/>
      <c r="D513" s="22"/>
      <c r="E513" s="22"/>
      <c r="F513" s="22"/>
      <c r="G513" s="22"/>
      <c r="H513" s="22"/>
      <c r="I513" s="22"/>
      <c r="J513" s="22"/>
    </row>
    <row r="514" spans="1:10" x14ac:dyDescent="0.3">
      <c r="A514" s="22"/>
      <c r="B514" s="22"/>
      <c r="C514" s="22"/>
      <c r="D514" s="22"/>
      <c r="E514" s="22"/>
      <c r="F514" s="22"/>
      <c r="G514" s="22"/>
      <c r="H514" s="22"/>
      <c r="I514" s="22"/>
      <c r="J514" s="22"/>
    </row>
    <row r="515" spans="1:10" x14ac:dyDescent="0.3">
      <c r="A515" s="22"/>
      <c r="B515" s="22"/>
      <c r="C515" s="22"/>
      <c r="D515" s="22"/>
      <c r="E515" s="22"/>
      <c r="F515" s="22"/>
      <c r="G515" s="22"/>
      <c r="H515" s="22"/>
      <c r="I515" s="22"/>
      <c r="J515" s="22"/>
    </row>
    <row r="516" spans="1:10" x14ac:dyDescent="0.3">
      <c r="A516" s="22"/>
      <c r="B516" s="22"/>
      <c r="C516" s="22"/>
      <c r="D516" s="22"/>
      <c r="E516" s="22"/>
      <c r="F516" s="22"/>
      <c r="G516" s="22"/>
      <c r="H516" s="22"/>
      <c r="I516" s="22"/>
      <c r="J516" s="22"/>
    </row>
    <row r="517" spans="1:10" x14ac:dyDescent="0.3">
      <c r="A517" s="22"/>
      <c r="B517" s="22"/>
      <c r="C517" s="22"/>
      <c r="D517" s="22"/>
      <c r="E517" s="22"/>
      <c r="F517" s="22"/>
      <c r="G517" s="22"/>
      <c r="H517" s="22"/>
      <c r="I517" s="22"/>
      <c r="J517" s="22"/>
    </row>
    <row r="518" spans="1:10" x14ac:dyDescent="0.3">
      <c r="A518" s="22"/>
      <c r="B518" s="22"/>
      <c r="C518" s="22"/>
      <c r="D518" s="22"/>
      <c r="E518" s="22"/>
      <c r="F518" s="22"/>
      <c r="G518" s="22"/>
      <c r="H518" s="22"/>
      <c r="I518" s="22"/>
      <c r="J518" s="22"/>
    </row>
    <row r="519" spans="1:10" x14ac:dyDescent="0.3">
      <c r="A519" s="22"/>
      <c r="B519" s="22"/>
      <c r="C519" s="22"/>
      <c r="D519" s="22"/>
      <c r="E519" s="22"/>
      <c r="F519" s="22"/>
      <c r="G519" s="22"/>
      <c r="H519" s="22"/>
      <c r="I519" s="22"/>
      <c r="J519" s="22"/>
    </row>
    <row r="520" spans="1:10" x14ac:dyDescent="0.3">
      <c r="A520" s="22"/>
      <c r="B520" s="22"/>
      <c r="C520" s="22"/>
      <c r="D520" s="22"/>
      <c r="E520" s="22"/>
      <c r="F520" s="22"/>
      <c r="G520" s="22"/>
      <c r="H520" s="22"/>
      <c r="I520" s="22"/>
      <c r="J520" s="22"/>
    </row>
    <row r="521" spans="1:10" x14ac:dyDescent="0.3">
      <c r="A521" s="22"/>
      <c r="B521" s="22"/>
      <c r="C521" s="22"/>
      <c r="D521" s="22"/>
      <c r="E521" s="22"/>
      <c r="F521" s="22"/>
      <c r="G521" s="22"/>
      <c r="H521" s="22"/>
      <c r="I521" s="22"/>
      <c r="J521" s="22"/>
    </row>
    <row r="522" spans="1:10" x14ac:dyDescent="0.3">
      <c r="A522" s="22"/>
      <c r="B522" s="22"/>
      <c r="C522" s="22"/>
      <c r="D522" s="22"/>
      <c r="E522" s="22"/>
      <c r="F522" s="22"/>
      <c r="G522" s="22"/>
      <c r="H522" s="22"/>
      <c r="I522" s="22"/>
      <c r="J522" s="22"/>
    </row>
    <row r="523" spans="1:10" x14ac:dyDescent="0.3">
      <c r="A523" s="22"/>
      <c r="B523" s="22"/>
      <c r="C523" s="22"/>
      <c r="D523" s="22"/>
      <c r="E523" s="22"/>
      <c r="F523" s="22"/>
      <c r="G523" s="22"/>
      <c r="H523" s="22"/>
      <c r="I523" s="22"/>
      <c r="J523" s="22"/>
    </row>
    <row r="524" spans="1:10" x14ac:dyDescent="0.3">
      <c r="A524" s="22"/>
      <c r="B524" s="22"/>
      <c r="C524" s="22"/>
      <c r="D524" s="22"/>
      <c r="E524" s="22"/>
      <c r="F524" s="22"/>
      <c r="G524" s="22"/>
      <c r="H524" s="22"/>
      <c r="I524" s="22"/>
      <c r="J524" s="22"/>
    </row>
    <row r="525" spans="1:10" x14ac:dyDescent="0.3">
      <c r="A525" s="22"/>
      <c r="B525" s="22"/>
      <c r="C525" s="22"/>
      <c r="D525" s="22"/>
      <c r="E525" s="22"/>
      <c r="F525" s="22"/>
      <c r="G525" s="22"/>
      <c r="H525" s="22"/>
      <c r="I525" s="22"/>
      <c r="J525" s="22"/>
    </row>
    <row r="526" spans="1:10" x14ac:dyDescent="0.3">
      <c r="A526" s="22"/>
      <c r="B526" s="22"/>
      <c r="C526" s="22"/>
      <c r="D526" s="22"/>
      <c r="E526" s="22"/>
      <c r="F526" s="22"/>
      <c r="G526" s="22"/>
      <c r="H526" s="22"/>
      <c r="I526" s="22"/>
      <c r="J526" s="22"/>
    </row>
    <row r="527" spans="1:10" x14ac:dyDescent="0.3">
      <c r="A527" s="22"/>
      <c r="B527" s="22"/>
      <c r="C527" s="22"/>
      <c r="D527" s="22"/>
      <c r="E527" s="22"/>
      <c r="F527" s="22"/>
      <c r="G527" s="22"/>
      <c r="H527" s="22"/>
      <c r="I527" s="22"/>
      <c r="J527" s="22"/>
    </row>
    <row r="528" spans="1:10" x14ac:dyDescent="0.3">
      <c r="A528" s="22"/>
      <c r="B528" s="22"/>
      <c r="C528" s="22"/>
      <c r="D528" s="22"/>
      <c r="E528" s="22"/>
      <c r="F528" s="22"/>
      <c r="G528" s="22"/>
      <c r="H528" s="22"/>
      <c r="I528" s="22"/>
      <c r="J528" s="22"/>
    </row>
    <row r="529" spans="1:10" x14ac:dyDescent="0.3">
      <c r="A529" s="22"/>
      <c r="B529" s="22"/>
      <c r="C529" s="22"/>
      <c r="D529" s="22"/>
      <c r="E529" s="22"/>
      <c r="F529" s="22"/>
      <c r="G529" s="22"/>
      <c r="H529" s="22"/>
      <c r="I529" s="22"/>
      <c r="J529" s="22"/>
    </row>
    <row r="530" spans="1:10" x14ac:dyDescent="0.3">
      <c r="A530" s="22"/>
      <c r="B530" s="22"/>
      <c r="C530" s="22"/>
      <c r="D530" s="22"/>
      <c r="E530" s="22"/>
      <c r="F530" s="22"/>
      <c r="G530" s="22"/>
      <c r="H530" s="22"/>
      <c r="I530" s="22"/>
      <c r="J530" s="22"/>
    </row>
    <row r="531" spans="1:10" x14ac:dyDescent="0.3">
      <c r="A531" s="22"/>
      <c r="B531" s="22"/>
      <c r="C531" s="22"/>
      <c r="D531" s="22"/>
      <c r="E531" s="22"/>
      <c r="F531" s="22"/>
      <c r="G531" s="22"/>
      <c r="H531" s="22"/>
      <c r="I531" s="22"/>
      <c r="J531" s="22"/>
    </row>
    <row r="532" spans="1:10" x14ac:dyDescent="0.3">
      <c r="A532" s="22"/>
      <c r="B532" s="22"/>
      <c r="C532" s="22"/>
      <c r="D532" s="22"/>
      <c r="E532" s="22"/>
      <c r="F532" s="22"/>
      <c r="G532" s="22"/>
      <c r="H532" s="22"/>
      <c r="I532" s="22"/>
      <c r="J532" s="22"/>
    </row>
    <row r="533" spans="1:10" x14ac:dyDescent="0.3">
      <c r="A533" s="22"/>
      <c r="B533" s="22"/>
      <c r="C533" s="22"/>
      <c r="D533" s="22"/>
      <c r="E533" s="22"/>
      <c r="F533" s="22"/>
      <c r="G533" s="22"/>
      <c r="H533" s="22"/>
      <c r="I533" s="22"/>
      <c r="J533" s="22"/>
    </row>
    <row r="534" spans="1:10" x14ac:dyDescent="0.3">
      <c r="A534" s="22"/>
      <c r="B534" s="22"/>
      <c r="C534" s="22"/>
      <c r="D534" s="22"/>
      <c r="E534" s="22"/>
      <c r="F534" s="22"/>
      <c r="G534" s="22"/>
      <c r="H534" s="22"/>
      <c r="I534" s="22"/>
      <c r="J534" s="22"/>
    </row>
    <row r="535" spans="1:10" x14ac:dyDescent="0.3">
      <c r="A535" s="22"/>
      <c r="B535" s="22"/>
      <c r="C535" s="22"/>
      <c r="D535" s="22"/>
      <c r="E535" s="22"/>
      <c r="F535" s="22"/>
      <c r="G535" s="22"/>
      <c r="H535" s="22"/>
      <c r="I535" s="22"/>
      <c r="J535" s="22"/>
    </row>
    <row r="536" spans="1:10" x14ac:dyDescent="0.3">
      <c r="A536" s="22"/>
      <c r="B536" s="22"/>
      <c r="C536" s="22"/>
      <c r="D536" s="22"/>
      <c r="E536" s="22"/>
      <c r="F536" s="22"/>
      <c r="G536" s="22"/>
      <c r="H536" s="22"/>
      <c r="I536" s="22"/>
      <c r="J536" s="22"/>
    </row>
    <row r="537" spans="1:10" x14ac:dyDescent="0.3">
      <c r="A537" s="22"/>
      <c r="B537" s="22"/>
      <c r="C537" s="22"/>
      <c r="D537" s="22"/>
      <c r="E537" s="22"/>
      <c r="F537" s="22"/>
      <c r="G537" s="22"/>
      <c r="H537" s="22"/>
      <c r="I537" s="22"/>
      <c r="J537" s="22"/>
    </row>
    <row r="538" spans="1:10" x14ac:dyDescent="0.3">
      <c r="A538" s="22"/>
      <c r="B538" s="22"/>
      <c r="C538" s="22"/>
      <c r="D538" s="22"/>
      <c r="E538" s="22"/>
      <c r="F538" s="22"/>
      <c r="G538" s="22"/>
      <c r="H538" s="22"/>
      <c r="I538" s="22"/>
      <c r="J538" s="22"/>
    </row>
    <row r="539" spans="1:10" x14ac:dyDescent="0.3">
      <c r="A539" s="22"/>
      <c r="B539" s="22"/>
      <c r="C539" s="22"/>
      <c r="D539" s="22"/>
      <c r="E539" s="22"/>
      <c r="F539" s="22"/>
      <c r="G539" s="22"/>
      <c r="H539" s="22"/>
      <c r="I539" s="22"/>
      <c r="J539" s="22"/>
    </row>
    <row r="540" spans="1:10" x14ac:dyDescent="0.3">
      <c r="A540" s="22"/>
      <c r="B540" s="22"/>
      <c r="C540" s="22"/>
      <c r="D540" s="22"/>
      <c r="E540" s="22"/>
      <c r="F540" s="22"/>
      <c r="G540" s="22"/>
      <c r="H540" s="22"/>
      <c r="I540" s="22"/>
      <c r="J540" s="22"/>
    </row>
    <row r="541" spans="1:10" x14ac:dyDescent="0.3">
      <c r="A541" s="22"/>
      <c r="B541" s="22"/>
      <c r="C541" s="22"/>
      <c r="D541" s="22"/>
      <c r="E541" s="22"/>
      <c r="F541" s="22"/>
      <c r="G541" s="22"/>
      <c r="H541" s="22"/>
      <c r="I541" s="22"/>
      <c r="J541" s="22"/>
    </row>
    <row r="542" spans="1:10" x14ac:dyDescent="0.3">
      <c r="A542" s="22"/>
      <c r="B542" s="22"/>
      <c r="C542" s="22"/>
      <c r="D542" s="22"/>
      <c r="E542" s="22"/>
      <c r="F542" s="22"/>
      <c r="G542" s="22"/>
      <c r="H542" s="22"/>
      <c r="I542" s="22"/>
      <c r="J542" s="22"/>
    </row>
    <row r="543" spans="1:10" x14ac:dyDescent="0.3">
      <c r="A543" s="22"/>
      <c r="B543" s="22"/>
      <c r="C543" s="22"/>
      <c r="D543" s="22"/>
      <c r="E543" s="22"/>
      <c r="F543" s="22"/>
      <c r="G543" s="22"/>
      <c r="H543" s="22"/>
      <c r="I543" s="22"/>
      <c r="J543" s="22"/>
    </row>
    <row r="544" spans="1:10" x14ac:dyDescent="0.3">
      <c r="A544" s="22"/>
      <c r="B544" s="22"/>
      <c r="C544" s="22"/>
      <c r="D544" s="22"/>
      <c r="E544" s="22"/>
      <c r="F544" s="22"/>
      <c r="G544" s="22"/>
      <c r="H544" s="22"/>
      <c r="I544" s="22"/>
      <c r="J544" s="22"/>
    </row>
    <row r="545" spans="1:10" x14ac:dyDescent="0.3">
      <c r="A545" s="22"/>
      <c r="B545" s="22"/>
      <c r="C545" s="22"/>
      <c r="D545" s="22"/>
      <c r="E545" s="22"/>
      <c r="F545" s="22"/>
      <c r="G545" s="22"/>
      <c r="H545" s="22"/>
      <c r="I545" s="22"/>
      <c r="J545" s="22"/>
    </row>
    <row r="546" spans="1:10" x14ac:dyDescent="0.3">
      <c r="A546" s="22"/>
      <c r="B546" s="22"/>
      <c r="C546" s="22"/>
      <c r="D546" s="22"/>
      <c r="E546" s="22"/>
      <c r="F546" s="22"/>
      <c r="G546" s="22"/>
      <c r="H546" s="22"/>
      <c r="I546" s="22"/>
      <c r="J546" s="22"/>
    </row>
    <row r="547" spans="1:10" x14ac:dyDescent="0.3">
      <c r="A547" s="22"/>
      <c r="B547" s="22"/>
      <c r="C547" s="22"/>
      <c r="D547" s="22"/>
      <c r="E547" s="22"/>
      <c r="F547" s="22"/>
      <c r="G547" s="22"/>
      <c r="H547" s="22"/>
      <c r="I547" s="22"/>
      <c r="J547" s="22"/>
    </row>
    <row r="548" spans="1:10" x14ac:dyDescent="0.3">
      <c r="A548" s="22"/>
      <c r="B548" s="22"/>
      <c r="C548" s="22"/>
      <c r="D548" s="22"/>
      <c r="E548" s="22"/>
      <c r="F548" s="22"/>
      <c r="G548" s="22"/>
      <c r="H548" s="22"/>
      <c r="I548" s="22"/>
      <c r="J548" s="22"/>
    </row>
    <row r="549" spans="1:10" x14ac:dyDescent="0.3">
      <c r="A549" s="22"/>
      <c r="B549" s="22"/>
      <c r="C549" s="22"/>
      <c r="D549" s="22"/>
      <c r="E549" s="22"/>
      <c r="F549" s="22"/>
      <c r="G549" s="22"/>
      <c r="H549" s="22"/>
      <c r="I549" s="22"/>
      <c r="J549" s="22"/>
    </row>
    <row r="550" spans="1:10" x14ac:dyDescent="0.3">
      <c r="A550" s="22"/>
      <c r="B550" s="22"/>
      <c r="C550" s="22"/>
      <c r="D550" s="22"/>
      <c r="E550" s="22"/>
      <c r="F550" s="22"/>
      <c r="G550" s="22"/>
      <c r="H550" s="22"/>
      <c r="I550" s="22"/>
      <c r="J550" s="22"/>
    </row>
    <row r="551" spans="1:10" x14ac:dyDescent="0.3">
      <c r="A551" s="22"/>
      <c r="B551" s="22"/>
      <c r="C551" s="22"/>
      <c r="D551" s="22"/>
      <c r="E551" s="22"/>
      <c r="F551" s="22"/>
      <c r="G551" s="22"/>
      <c r="H551" s="22"/>
      <c r="I551" s="22"/>
      <c r="J551" s="22"/>
    </row>
    <row r="552" spans="1:10" x14ac:dyDescent="0.3">
      <c r="A552" s="22"/>
      <c r="B552" s="22"/>
      <c r="C552" s="22"/>
      <c r="D552" s="22"/>
      <c r="E552" s="22"/>
      <c r="F552" s="22"/>
      <c r="G552" s="22"/>
      <c r="H552" s="22"/>
      <c r="I552" s="22"/>
      <c r="J552" s="22"/>
    </row>
    <row r="553" spans="1:10" x14ac:dyDescent="0.3">
      <c r="A553" s="22"/>
      <c r="B553" s="22"/>
      <c r="C553" s="22"/>
      <c r="D553" s="22"/>
      <c r="E553" s="22"/>
      <c r="F553" s="22"/>
      <c r="G553" s="22"/>
      <c r="H553" s="22"/>
      <c r="I553" s="22"/>
      <c r="J553" s="22"/>
    </row>
    <row r="554" spans="1:10" x14ac:dyDescent="0.3">
      <c r="A554" s="22"/>
      <c r="B554" s="22"/>
      <c r="C554" s="22"/>
      <c r="D554" s="22"/>
      <c r="E554" s="22"/>
      <c r="F554" s="22"/>
      <c r="G554" s="22"/>
      <c r="H554" s="22"/>
      <c r="I554" s="22"/>
      <c r="J554" s="22"/>
    </row>
    <row r="555" spans="1:10" x14ac:dyDescent="0.3">
      <c r="A555" s="22"/>
      <c r="B555" s="22"/>
      <c r="C555" s="22"/>
      <c r="D555" s="22"/>
      <c r="E555" s="22"/>
      <c r="F555" s="22"/>
      <c r="G555" s="22"/>
      <c r="H555" s="22"/>
      <c r="I555" s="22"/>
      <c r="J555" s="22"/>
    </row>
    <row r="556" spans="1:10" x14ac:dyDescent="0.3">
      <c r="A556" s="22"/>
      <c r="B556" s="22"/>
      <c r="C556" s="22"/>
      <c r="D556" s="22"/>
      <c r="E556" s="22"/>
      <c r="F556" s="22"/>
      <c r="G556" s="22"/>
      <c r="H556" s="22"/>
      <c r="I556" s="22"/>
      <c r="J556" s="22"/>
    </row>
    <row r="557" spans="1:10" x14ac:dyDescent="0.3">
      <c r="A557" s="22"/>
      <c r="B557" s="22"/>
      <c r="C557" s="22"/>
      <c r="D557" s="22"/>
      <c r="E557" s="22"/>
      <c r="F557" s="22"/>
      <c r="G557" s="22"/>
      <c r="H557" s="22"/>
      <c r="I557" s="22"/>
      <c r="J557" s="22"/>
    </row>
    <row r="558" spans="1:10" x14ac:dyDescent="0.3">
      <c r="A558" s="22"/>
      <c r="B558" s="22"/>
      <c r="C558" s="22"/>
      <c r="D558" s="22"/>
      <c r="E558" s="22"/>
      <c r="F558" s="22"/>
      <c r="G558" s="22"/>
      <c r="H558" s="22"/>
      <c r="I558" s="22"/>
      <c r="J558" s="22"/>
    </row>
    <row r="559" spans="1:10" x14ac:dyDescent="0.3">
      <c r="A559" s="22"/>
      <c r="B559" s="22"/>
      <c r="C559" s="22"/>
      <c r="D559" s="22"/>
      <c r="E559" s="22"/>
      <c r="F559" s="22"/>
      <c r="G559" s="22"/>
      <c r="H559" s="22"/>
      <c r="I559" s="22"/>
      <c r="J559" s="22"/>
    </row>
    <row r="560" spans="1:10" x14ac:dyDescent="0.3">
      <c r="A560" s="22"/>
      <c r="B560" s="22"/>
      <c r="C560" s="22"/>
      <c r="D560" s="22"/>
      <c r="E560" s="22"/>
      <c r="F560" s="22"/>
      <c r="G560" s="22"/>
      <c r="H560" s="22"/>
      <c r="I560" s="22"/>
      <c r="J560" s="22"/>
    </row>
    <row r="561" spans="1:10" x14ac:dyDescent="0.3">
      <c r="A561" s="22"/>
      <c r="B561" s="22"/>
      <c r="C561" s="22"/>
      <c r="D561" s="22"/>
      <c r="E561" s="22"/>
      <c r="F561" s="22"/>
      <c r="G561" s="22"/>
      <c r="H561" s="22"/>
      <c r="I561" s="22"/>
      <c r="J561" s="22"/>
    </row>
    <row r="562" spans="1:10" x14ac:dyDescent="0.3">
      <c r="A562" s="22"/>
      <c r="B562" s="22"/>
      <c r="C562" s="22"/>
      <c r="D562" s="22"/>
      <c r="E562" s="22"/>
      <c r="F562" s="22"/>
      <c r="G562" s="22"/>
      <c r="H562" s="22"/>
      <c r="I562" s="22"/>
      <c r="J562" s="22"/>
    </row>
    <row r="563" spans="1:10" x14ac:dyDescent="0.3">
      <c r="A563" s="22"/>
      <c r="B563" s="22"/>
      <c r="C563" s="22"/>
      <c r="D563" s="22"/>
      <c r="E563" s="22"/>
      <c r="F563" s="22"/>
      <c r="G563" s="22"/>
      <c r="H563" s="22"/>
      <c r="I563" s="22"/>
      <c r="J563" s="22"/>
    </row>
    <row r="564" spans="1:10" x14ac:dyDescent="0.3">
      <c r="A564" s="22"/>
      <c r="B564" s="22"/>
      <c r="C564" s="22"/>
      <c r="D564" s="22"/>
      <c r="E564" s="22"/>
      <c r="F564" s="22"/>
      <c r="G564" s="22"/>
      <c r="H564" s="22"/>
      <c r="I564" s="22"/>
      <c r="J564" s="22"/>
    </row>
    <row r="565" spans="1:10" x14ac:dyDescent="0.3">
      <c r="A565" s="22"/>
      <c r="B565" s="22"/>
      <c r="C565" s="22"/>
      <c r="D565" s="22"/>
      <c r="E565" s="22"/>
      <c r="F565" s="22"/>
      <c r="G565" s="22"/>
      <c r="H565" s="22"/>
      <c r="I565" s="22"/>
      <c r="J565" s="22"/>
    </row>
    <row r="566" spans="1:10" x14ac:dyDescent="0.3">
      <c r="A566" s="22"/>
      <c r="B566" s="22"/>
      <c r="C566" s="22"/>
      <c r="D566" s="22"/>
      <c r="E566" s="22"/>
      <c r="F566" s="22"/>
      <c r="G566" s="22"/>
      <c r="H566" s="22"/>
      <c r="I566" s="22"/>
      <c r="J566" s="22"/>
    </row>
    <row r="567" spans="1:10" x14ac:dyDescent="0.3">
      <c r="A567" s="22"/>
      <c r="B567" s="22"/>
      <c r="C567" s="22"/>
      <c r="D567" s="22"/>
      <c r="E567" s="22"/>
      <c r="F567" s="22"/>
      <c r="G567" s="22"/>
      <c r="H567" s="22"/>
      <c r="I567" s="22"/>
      <c r="J567" s="22"/>
    </row>
    <row r="568" spans="1:10" x14ac:dyDescent="0.3">
      <c r="A568" s="22"/>
      <c r="B568" s="22"/>
      <c r="C568" s="22"/>
      <c r="D568" s="22"/>
      <c r="E568" s="22"/>
      <c r="F568" s="22"/>
      <c r="G568" s="22"/>
      <c r="H568" s="22"/>
      <c r="I568" s="22"/>
      <c r="J568" s="22"/>
    </row>
    <row r="569" spans="1:10" x14ac:dyDescent="0.3">
      <c r="A569" s="22"/>
      <c r="B569" s="22"/>
      <c r="C569" s="22"/>
      <c r="D569" s="22"/>
      <c r="E569" s="22"/>
      <c r="F569" s="22"/>
      <c r="G569" s="22"/>
      <c r="H569" s="22"/>
      <c r="I569" s="22"/>
      <c r="J569" s="22"/>
    </row>
    <row r="570" spans="1:10" x14ac:dyDescent="0.3">
      <c r="A570" s="22"/>
      <c r="B570" s="22"/>
      <c r="C570" s="22"/>
      <c r="D570" s="22"/>
      <c r="E570" s="22"/>
      <c r="F570" s="22"/>
      <c r="G570" s="22"/>
      <c r="H570" s="22"/>
      <c r="I570" s="22"/>
      <c r="J570" s="22"/>
    </row>
    <row r="571" spans="1:10" x14ac:dyDescent="0.3">
      <c r="A571" s="22"/>
      <c r="B571" s="22"/>
      <c r="C571" s="22"/>
      <c r="D571" s="22"/>
      <c r="E571" s="22"/>
      <c r="F571" s="22"/>
      <c r="G571" s="22"/>
      <c r="H571" s="22"/>
      <c r="I571" s="22"/>
      <c r="J571" s="22"/>
    </row>
    <row r="572" spans="1:10" x14ac:dyDescent="0.3">
      <c r="A572" s="22"/>
      <c r="B572" s="22"/>
      <c r="C572" s="22"/>
      <c r="D572" s="22"/>
      <c r="E572" s="22"/>
      <c r="F572" s="22"/>
      <c r="G572" s="22"/>
      <c r="H572" s="22"/>
      <c r="I572" s="22"/>
      <c r="J572" s="22"/>
    </row>
    <row r="573" spans="1:10" x14ac:dyDescent="0.3">
      <c r="A573" s="22"/>
      <c r="B573" s="22"/>
      <c r="C573" s="22"/>
      <c r="D573" s="22"/>
      <c r="E573" s="22"/>
      <c r="F573" s="22"/>
      <c r="G573" s="22"/>
      <c r="H573" s="22"/>
      <c r="I573" s="22"/>
      <c r="J573" s="22"/>
    </row>
    <row r="574" spans="1:10" x14ac:dyDescent="0.3">
      <c r="A574" s="22"/>
      <c r="B574" s="22"/>
      <c r="C574" s="22"/>
      <c r="D574" s="22"/>
      <c r="E574" s="22"/>
      <c r="F574" s="22"/>
      <c r="G574" s="22"/>
      <c r="H574" s="22"/>
      <c r="I574" s="22"/>
      <c r="J574" s="22"/>
    </row>
    <row r="575" spans="1:10" x14ac:dyDescent="0.3">
      <c r="A575" s="22"/>
      <c r="B575" s="22"/>
      <c r="C575" s="22"/>
      <c r="D575" s="22"/>
      <c r="E575" s="22"/>
      <c r="F575" s="22"/>
      <c r="G575" s="22"/>
      <c r="H575" s="22"/>
      <c r="I575" s="22"/>
      <c r="J575" s="22"/>
    </row>
    <row r="576" spans="1:10" x14ac:dyDescent="0.3">
      <c r="A576" s="22"/>
      <c r="B576" s="22"/>
      <c r="C576" s="22"/>
      <c r="D576" s="22"/>
      <c r="E576" s="22"/>
      <c r="F576" s="22"/>
      <c r="G576" s="22"/>
      <c r="H576" s="22"/>
      <c r="I576" s="22"/>
      <c r="J576" s="22"/>
    </row>
    <row r="577" spans="1:10" x14ac:dyDescent="0.3">
      <c r="A577" s="22"/>
      <c r="B577" s="22"/>
      <c r="C577" s="22"/>
      <c r="D577" s="22"/>
      <c r="E577" s="22"/>
      <c r="F577" s="22"/>
      <c r="G577" s="22"/>
      <c r="H577" s="22"/>
      <c r="I577" s="22"/>
      <c r="J577" s="22"/>
    </row>
    <row r="578" spans="1:10" x14ac:dyDescent="0.3">
      <c r="A578" s="22"/>
      <c r="B578" s="22"/>
      <c r="C578" s="22"/>
      <c r="D578" s="22"/>
      <c r="E578" s="22"/>
      <c r="F578" s="22"/>
      <c r="G578" s="22"/>
      <c r="H578" s="22"/>
      <c r="I578" s="22"/>
      <c r="J578" s="22"/>
    </row>
    <row r="579" spans="1:10" x14ac:dyDescent="0.3">
      <c r="A579" s="22"/>
      <c r="B579" s="22"/>
      <c r="C579" s="22"/>
      <c r="D579" s="22"/>
      <c r="E579" s="22"/>
      <c r="F579" s="22"/>
      <c r="G579" s="22"/>
      <c r="H579" s="22"/>
      <c r="I579" s="22"/>
      <c r="J579" s="22"/>
    </row>
    <row r="580" spans="1:10" x14ac:dyDescent="0.3">
      <c r="A580" s="22"/>
      <c r="B580" s="22"/>
      <c r="C580" s="22"/>
      <c r="D580" s="22"/>
      <c r="E580" s="22"/>
      <c r="F580" s="22"/>
      <c r="G580" s="22"/>
      <c r="H580" s="22"/>
      <c r="I580" s="22"/>
      <c r="J580" s="22"/>
    </row>
    <row r="581" spans="1:10" x14ac:dyDescent="0.3">
      <c r="A581" s="22"/>
      <c r="B581" s="22"/>
      <c r="C581" s="22"/>
      <c r="D581" s="22"/>
      <c r="E581" s="22"/>
      <c r="F581" s="22"/>
      <c r="G581" s="22"/>
      <c r="H581" s="22"/>
      <c r="I581" s="22"/>
      <c r="J581" s="22"/>
    </row>
    <row r="582" spans="1:10" x14ac:dyDescent="0.3">
      <c r="A582" s="22"/>
      <c r="B582" s="22"/>
      <c r="C582" s="22"/>
      <c r="D582" s="22"/>
      <c r="E582" s="22"/>
      <c r="F582" s="22"/>
      <c r="G582" s="22"/>
      <c r="H582" s="22"/>
      <c r="I582" s="22"/>
      <c r="J582" s="22"/>
    </row>
    <row r="583" spans="1:10" x14ac:dyDescent="0.3">
      <c r="A583" s="22"/>
      <c r="B583" s="22"/>
      <c r="C583" s="22"/>
      <c r="D583" s="22"/>
      <c r="E583" s="22"/>
      <c r="F583" s="22"/>
      <c r="G583" s="22"/>
      <c r="H583" s="22"/>
      <c r="I583" s="22"/>
      <c r="J583" s="22"/>
    </row>
    <row r="584" spans="1:10" x14ac:dyDescent="0.3">
      <c r="A584" s="22"/>
      <c r="B584" s="22"/>
      <c r="C584" s="22"/>
      <c r="D584" s="22"/>
      <c r="E584" s="22"/>
      <c r="F584" s="22"/>
      <c r="G584" s="22"/>
      <c r="H584" s="22"/>
      <c r="I584" s="22"/>
      <c r="J584" s="22"/>
    </row>
    <row r="585" spans="1:10" x14ac:dyDescent="0.3">
      <c r="A585" s="22"/>
      <c r="B585" s="22"/>
      <c r="C585" s="22"/>
      <c r="D585" s="22"/>
      <c r="E585" s="22"/>
      <c r="F585" s="22"/>
      <c r="G585" s="22"/>
      <c r="H585" s="22"/>
      <c r="I585" s="22"/>
      <c r="J585" s="22"/>
    </row>
    <row r="586" spans="1:10" x14ac:dyDescent="0.3">
      <c r="A586" s="22"/>
      <c r="B586" s="22"/>
      <c r="C586" s="22"/>
      <c r="D586" s="22"/>
      <c r="E586" s="22"/>
      <c r="F586" s="22"/>
      <c r="G586" s="22"/>
      <c r="H586" s="22"/>
      <c r="I586" s="22"/>
      <c r="J586" s="22"/>
    </row>
    <row r="587" spans="1:10" x14ac:dyDescent="0.3">
      <c r="A587" s="22"/>
      <c r="B587" s="22"/>
      <c r="C587" s="22"/>
      <c r="D587" s="22"/>
      <c r="E587" s="22"/>
      <c r="F587" s="22"/>
      <c r="G587" s="22"/>
      <c r="H587" s="22"/>
      <c r="I587" s="22"/>
      <c r="J587" s="22"/>
    </row>
    <row r="588" spans="1:10" x14ac:dyDescent="0.3">
      <c r="A588" s="22"/>
      <c r="B588" s="22"/>
      <c r="C588" s="22"/>
      <c r="D588" s="22"/>
      <c r="E588" s="22"/>
      <c r="F588" s="22"/>
      <c r="G588" s="22"/>
      <c r="H588" s="22"/>
      <c r="I588" s="22"/>
      <c r="J588" s="22"/>
    </row>
    <row r="589" spans="1:10" x14ac:dyDescent="0.3">
      <c r="A589" s="22"/>
      <c r="B589" s="22"/>
      <c r="C589" s="22"/>
      <c r="D589" s="22"/>
      <c r="E589" s="22"/>
      <c r="F589" s="22"/>
      <c r="G589" s="22"/>
      <c r="H589" s="22"/>
      <c r="I589" s="22"/>
      <c r="J589" s="22"/>
    </row>
    <row r="590" spans="1:10" x14ac:dyDescent="0.3">
      <c r="A590" s="22"/>
      <c r="B590" s="22"/>
      <c r="C590" s="22"/>
      <c r="D590" s="22"/>
      <c r="E590" s="22"/>
      <c r="F590" s="22"/>
      <c r="G590" s="22"/>
      <c r="H590" s="22"/>
      <c r="I590" s="22"/>
      <c r="J590" s="22"/>
    </row>
    <row r="591" spans="1:10" x14ac:dyDescent="0.3">
      <c r="A591" s="22"/>
      <c r="B591" s="22"/>
      <c r="C591" s="22"/>
      <c r="D591" s="22"/>
      <c r="E591" s="22"/>
      <c r="F591" s="22"/>
      <c r="G591" s="22"/>
      <c r="H591" s="22"/>
      <c r="I591" s="22"/>
      <c r="J591" s="22"/>
    </row>
    <row r="592" spans="1:10" x14ac:dyDescent="0.3">
      <c r="A592" s="22"/>
      <c r="B592" s="22"/>
      <c r="C592" s="22"/>
      <c r="D592" s="22"/>
      <c r="E592" s="22"/>
      <c r="F592" s="22"/>
      <c r="G592" s="22"/>
      <c r="H592" s="22"/>
      <c r="I592" s="22"/>
      <c r="J592" s="22"/>
    </row>
    <row r="593" spans="1:10" x14ac:dyDescent="0.3">
      <c r="A593" s="22"/>
      <c r="B593" s="22"/>
      <c r="C593" s="22"/>
      <c r="D593" s="22"/>
      <c r="E593" s="22"/>
      <c r="F593" s="22"/>
      <c r="G593" s="22"/>
      <c r="H593" s="22"/>
      <c r="I593" s="22"/>
      <c r="J593" s="22"/>
    </row>
    <row r="594" spans="1:10" x14ac:dyDescent="0.3">
      <c r="A594" s="22"/>
      <c r="B594" s="22"/>
      <c r="C594" s="22"/>
      <c r="D594" s="22"/>
      <c r="E594" s="22"/>
      <c r="F594" s="22"/>
      <c r="G594" s="22"/>
      <c r="H594" s="22"/>
      <c r="I594" s="22"/>
      <c r="J594" s="22"/>
    </row>
    <row r="595" spans="1:10" x14ac:dyDescent="0.3">
      <c r="A595" s="22"/>
      <c r="B595" s="22"/>
      <c r="C595" s="22"/>
      <c r="D595" s="22"/>
      <c r="E595" s="22"/>
      <c r="F595" s="22"/>
      <c r="G595" s="22"/>
      <c r="H595" s="22"/>
      <c r="I595" s="22"/>
      <c r="J595" s="22"/>
    </row>
    <row r="596" spans="1:10" x14ac:dyDescent="0.3">
      <c r="A596" s="22"/>
      <c r="B596" s="22"/>
      <c r="C596" s="22"/>
      <c r="D596" s="22"/>
      <c r="E596" s="22"/>
      <c r="F596" s="22"/>
      <c r="G596" s="22"/>
      <c r="H596" s="22"/>
      <c r="I596" s="22"/>
      <c r="J596" s="22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</row>
  </sheetData>
  <mergeCells count="44">
    <mergeCell ref="A1:B2"/>
    <mergeCell ref="D1:J1"/>
    <mergeCell ref="D2:J2"/>
    <mergeCell ref="D3:J3"/>
    <mergeCell ref="A4:A5"/>
    <mergeCell ref="B4:B5"/>
    <mergeCell ref="C4:C5"/>
    <mergeCell ref="D4:E4"/>
    <mergeCell ref="F4:F5"/>
    <mergeCell ref="G4:H4"/>
    <mergeCell ref="A33:A53"/>
    <mergeCell ref="A54:A55"/>
    <mergeCell ref="B54:B55"/>
    <mergeCell ref="C54:C55"/>
    <mergeCell ref="I4:J4"/>
    <mergeCell ref="B6:B16"/>
    <mergeCell ref="B17:B32"/>
    <mergeCell ref="A6:A32"/>
    <mergeCell ref="B33:B53"/>
    <mergeCell ref="I54:J54"/>
    <mergeCell ref="D54:E54"/>
    <mergeCell ref="F54:F55"/>
    <mergeCell ref="G54:H54"/>
    <mergeCell ref="A56:A76"/>
    <mergeCell ref="A77:A97"/>
    <mergeCell ref="B56:B76"/>
    <mergeCell ref="B77:B97"/>
    <mergeCell ref="I98:J98"/>
    <mergeCell ref="C98:C99"/>
    <mergeCell ref="F98:F99"/>
    <mergeCell ref="G98:H98"/>
    <mergeCell ref="D98:E98"/>
    <mergeCell ref="B100:B111"/>
    <mergeCell ref="A100:A111"/>
    <mergeCell ref="B112:B124"/>
    <mergeCell ref="A112:A124"/>
    <mergeCell ref="A98:A99"/>
    <mergeCell ref="B98:B99"/>
    <mergeCell ref="A135:A138"/>
    <mergeCell ref="B135:B138"/>
    <mergeCell ref="A139:A140"/>
    <mergeCell ref="B139:B140"/>
    <mergeCell ref="A125:A134"/>
    <mergeCell ref="B125:B134"/>
  </mergeCells>
  <phoneticPr fontId="5" type="noConversion"/>
  <pageMargins left="0.7" right="0.7" top="0.75" bottom="0.75" header="0.3" footer="0.3"/>
  <pageSetup paperSize="9" scale="6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2CFE-E2C4-4253-828F-849F0286590B}">
  <sheetPr>
    <tabColor rgb="FFFFC000"/>
  </sheetPr>
  <dimension ref="A1:M67"/>
  <sheetViews>
    <sheetView topLeftCell="A46" zoomScale="110" zoomScaleNormal="110" workbookViewId="0">
      <selection activeCell="H58" sqref="H58"/>
    </sheetView>
  </sheetViews>
  <sheetFormatPr defaultRowHeight="14.4" x14ac:dyDescent="0.3"/>
  <cols>
    <col min="1" max="1" width="23.33203125" customWidth="1"/>
    <col min="2" max="2" width="13.33203125" customWidth="1"/>
    <col min="3" max="4" width="9.6640625" customWidth="1"/>
    <col min="7" max="7" width="11.44140625" customWidth="1"/>
  </cols>
  <sheetData>
    <row r="1" spans="1:13" ht="19.95" customHeight="1" x14ac:dyDescent="0.3">
      <c r="A1" s="517" t="s">
        <v>86</v>
      </c>
      <c r="B1" s="518"/>
      <c r="C1" s="3"/>
      <c r="D1" s="506" t="s">
        <v>16</v>
      </c>
      <c r="E1" s="506"/>
      <c r="F1" s="506"/>
      <c r="G1" s="506"/>
      <c r="H1" s="506"/>
      <c r="I1" s="506"/>
      <c r="J1" s="506"/>
      <c r="K1" s="506"/>
      <c r="L1" s="506"/>
    </row>
    <row r="2" spans="1:13" ht="18" customHeight="1" x14ac:dyDescent="0.3">
      <c r="A2" s="607"/>
      <c r="B2" s="608"/>
      <c r="C2" s="3"/>
      <c r="D2" s="506" t="s">
        <v>18</v>
      </c>
      <c r="E2" s="506"/>
      <c r="F2" s="506"/>
      <c r="G2" s="506"/>
      <c r="H2" s="506"/>
      <c r="I2" s="506"/>
      <c r="J2" s="506"/>
      <c r="K2" s="506"/>
      <c r="L2" s="506"/>
    </row>
    <row r="3" spans="1:13" ht="21.6" customHeight="1" x14ac:dyDescent="0.4">
      <c r="A3" s="614" t="s">
        <v>58</v>
      </c>
      <c r="B3" s="614"/>
      <c r="C3" s="1"/>
      <c r="D3" s="506" t="s">
        <v>17</v>
      </c>
      <c r="E3" s="506"/>
      <c r="F3" s="506"/>
      <c r="G3" s="506"/>
      <c r="H3" s="506"/>
      <c r="I3" s="506"/>
      <c r="J3" s="506"/>
      <c r="K3" s="506"/>
      <c r="L3" s="506"/>
    </row>
    <row r="4" spans="1:13" ht="22.95" customHeight="1" thickBot="1" x14ac:dyDescent="0.45">
      <c r="A4" s="4" t="s">
        <v>88</v>
      </c>
      <c r="B4" s="12"/>
      <c r="C4" s="1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27.6" customHeight="1" x14ac:dyDescent="0.3">
      <c r="A5" s="528" t="s">
        <v>0</v>
      </c>
      <c r="B5" s="587" t="s">
        <v>61</v>
      </c>
      <c r="C5" s="587" t="s">
        <v>87</v>
      </c>
      <c r="D5" s="587" t="s">
        <v>1</v>
      </c>
      <c r="E5" s="534" t="s">
        <v>4</v>
      </c>
      <c r="F5" s="534"/>
      <c r="G5" s="515" t="s">
        <v>7</v>
      </c>
      <c r="H5" s="565" t="s">
        <v>2</v>
      </c>
      <c r="I5" s="508"/>
      <c r="J5" s="566"/>
      <c r="K5" s="531" t="s">
        <v>3</v>
      </c>
      <c r="L5" s="531"/>
      <c r="M5" s="532"/>
    </row>
    <row r="6" spans="1:13" ht="28.2" thickBot="1" x14ac:dyDescent="0.35">
      <c r="A6" s="529"/>
      <c r="B6" s="588"/>
      <c r="C6" s="588"/>
      <c r="D6" s="588"/>
      <c r="E6" s="6" t="s">
        <v>5</v>
      </c>
      <c r="F6" s="6" t="s">
        <v>6</v>
      </c>
      <c r="G6" s="516"/>
      <c r="H6" s="144" t="s">
        <v>59</v>
      </c>
      <c r="I6" s="7" t="s">
        <v>24</v>
      </c>
      <c r="J6" s="19" t="s">
        <v>9</v>
      </c>
      <c r="K6" s="226" t="s">
        <v>59</v>
      </c>
      <c r="L6" s="8" t="s">
        <v>24</v>
      </c>
      <c r="M6" s="19" t="s">
        <v>9</v>
      </c>
    </row>
    <row r="7" spans="1:13" x14ac:dyDescent="0.3">
      <c r="A7" s="609" t="s">
        <v>86</v>
      </c>
      <c r="B7" s="611">
        <v>18</v>
      </c>
      <c r="C7" s="58">
        <v>300</v>
      </c>
      <c r="D7" s="58">
        <v>2000</v>
      </c>
      <c r="E7" s="58">
        <v>1</v>
      </c>
      <c r="F7" s="58">
        <f>C7*D7/1000000*E7</f>
        <v>0.6</v>
      </c>
      <c r="G7" s="214" t="s">
        <v>14</v>
      </c>
      <c r="H7" s="221">
        <v>677.16000000000008</v>
      </c>
      <c r="I7" s="162">
        <v>1128.6000000000001</v>
      </c>
      <c r="J7" s="188">
        <v>62700</v>
      </c>
      <c r="K7" s="229">
        <v>789.48</v>
      </c>
      <c r="L7" s="162">
        <v>1315.8000000000002</v>
      </c>
      <c r="M7" s="188">
        <v>73100</v>
      </c>
    </row>
    <row r="8" spans="1:13" x14ac:dyDescent="0.3">
      <c r="A8" s="598"/>
      <c r="B8" s="612"/>
      <c r="C8" s="16">
        <v>300</v>
      </c>
      <c r="D8" s="16">
        <v>2500</v>
      </c>
      <c r="E8" s="16">
        <v>1</v>
      </c>
      <c r="F8" s="16">
        <f t="shared" ref="F8:F15" si="0">C8*D8/1000000*E8</f>
        <v>0.75</v>
      </c>
      <c r="G8" s="208" t="s">
        <v>14</v>
      </c>
      <c r="H8" s="167">
        <v>846.45</v>
      </c>
      <c r="I8" s="160">
        <v>1128.6000000000001</v>
      </c>
      <c r="J8" s="168">
        <v>62700</v>
      </c>
      <c r="K8" s="227">
        <v>986.85</v>
      </c>
      <c r="L8" s="160">
        <v>1315.8</v>
      </c>
      <c r="M8" s="168">
        <v>73100</v>
      </c>
    </row>
    <row r="9" spans="1:13" x14ac:dyDescent="0.3">
      <c r="A9" s="598"/>
      <c r="B9" s="612"/>
      <c r="C9" s="16">
        <v>300</v>
      </c>
      <c r="D9" s="16">
        <v>3000</v>
      </c>
      <c r="E9" s="16">
        <v>1</v>
      </c>
      <c r="F9" s="16">
        <f t="shared" si="0"/>
        <v>0.9</v>
      </c>
      <c r="G9" s="208" t="s">
        <v>14</v>
      </c>
      <c r="H9" s="167">
        <v>1015.7399999999999</v>
      </c>
      <c r="I9" s="160">
        <v>1128.5999999999999</v>
      </c>
      <c r="J9" s="168">
        <v>62700</v>
      </c>
      <c r="K9" s="227">
        <v>1184.22</v>
      </c>
      <c r="L9" s="160">
        <v>1315.8</v>
      </c>
      <c r="M9" s="168">
        <v>73100</v>
      </c>
    </row>
    <row r="10" spans="1:13" x14ac:dyDescent="0.3">
      <c r="A10" s="598"/>
      <c r="B10" s="612"/>
      <c r="C10" s="16">
        <v>500</v>
      </c>
      <c r="D10" s="16">
        <v>2000</v>
      </c>
      <c r="E10" s="16">
        <v>1</v>
      </c>
      <c r="F10" s="16">
        <f t="shared" si="0"/>
        <v>1</v>
      </c>
      <c r="G10" s="208" t="s">
        <v>14</v>
      </c>
      <c r="H10" s="167">
        <v>1128.5999999999999</v>
      </c>
      <c r="I10" s="160">
        <v>1128.5999999999999</v>
      </c>
      <c r="J10" s="168">
        <v>62700</v>
      </c>
      <c r="K10" s="227">
        <v>1315.8</v>
      </c>
      <c r="L10" s="205">
        <v>1315.8</v>
      </c>
      <c r="M10" s="168">
        <v>73100</v>
      </c>
    </row>
    <row r="11" spans="1:13" x14ac:dyDescent="0.3">
      <c r="A11" s="598"/>
      <c r="B11" s="612"/>
      <c r="C11" s="16">
        <v>500</v>
      </c>
      <c r="D11" s="16">
        <v>2500</v>
      </c>
      <c r="E11" s="16">
        <v>1</v>
      </c>
      <c r="F11" s="16">
        <f t="shared" si="0"/>
        <v>1.25</v>
      </c>
      <c r="G11" s="208" t="s">
        <v>14</v>
      </c>
      <c r="H11" s="167">
        <v>1410.75</v>
      </c>
      <c r="I11" s="160">
        <v>1128.5999999999999</v>
      </c>
      <c r="J11" s="168">
        <v>62700</v>
      </c>
      <c r="K11" s="227">
        <v>1644.75</v>
      </c>
      <c r="L11" s="205">
        <v>1315.8</v>
      </c>
      <c r="M11" s="168">
        <v>73100</v>
      </c>
    </row>
    <row r="12" spans="1:13" x14ac:dyDescent="0.3">
      <c r="A12" s="598"/>
      <c r="B12" s="612"/>
      <c r="C12" s="16">
        <v>500</v>
      </c>
      <c r="D12" s="16">
        <v>3000</v>
      </c>
      <c r="E12" s="16">
        <v>1</v>
      </c>
      <c r="F12" s="16">
        <f t="shared" si="0"/>
        <v>1.5</v>
      </c>
      <c r="G12" s="208" t="s">
        <v>14</v>
      </c>
      <c r="H12" s="167">
        <v>1692.9</v>
      </c>
      <c r="I12" s="160">
        <v>1128.6000000000001</v>
      </c>
      <c r="J12" s="168">
        <v>62700</v>
      </c>
      <c r="K12" s="227">
        <v>1973.7</v>
      </c>
      <c r="L12" s="160">
        <v>1315.8</v>
      </c>
      <c r="M12" s="206">
        <v>73100</v>
      </c>
    </row>
    <row r="13" spans="1:13" x14ac:dyDescent="0.3">
      <c r="A13" s="598"/>
      <c r="B13" s="612"/>
      <c r="C13" s="16">
        <v>600</v>
      </c>
      <c r="D13" s="16">
        <v>2000</v>
      </c>
      <c r="E13" s="16">
        <v>1</v>
      </c>
      <c r="F13" s="16">
        <f t="shared" si="0"/>
        <v>1.2</v>
      </c>
      <c r="G13" s="208" t="s">
        <v>14</v>
      </c>
      <c r="H13" s="167">
        <v>1354.3200000000002</v>
      </c>
      <c r="I13" s="160">
        <v>1128.6000000000001</v>
      </c>
      <c r="J13" s="168">
        <v>62700</v>
      </c>
      <c r="K13" s="227">
        <v>1578.96</v>
      </c>
      <c r="L13" s="160">
        <v>1315.8000000000002</v>
      </c>
      <c r="M13" s="168">
        <v>73100</v>
      </c>
    </row>
    <row r="14" spans="1:13" x14ac:dyDescent="0.3">
      <c r="A14" s="598"/>
      <c r="B14" s="612"/>
      <c r="C14" s="16">
        <v>600</v>
      </c>
      <c r="D14" s="16">
        <v>2500</v>
      </c>
      <c r="E14" s="16">
        <v>1</v>
      </c>
      <c r="F14" s="16">
        <f t="shared" si="0"/>
        <v>1.5</v>
      </c>
      <c r="G14" s="208" t="s">
        <v>14</v>
      </c>
      <c r="H14" s="167">
        <v>1692.9</v>
      </c>
      <c r="I14" s="160">
        <v>1128.6000000000001</v>
      </c>
      <c r="J14" s="168">
        <v>62700</v>
      </c>
      <c r="K14" s="227">
        <v>1973.7</v>
      </c>
      <c r="L14" s="160">
        <v>1315.8</v>
      </c>
      <c r="M14" s="168">
        <v>73100</v>
      </c>
    </row>
    <row r="15" spans="1:13" ht="15" thickBot="1" x14ac:dyDescent="0.35">
      <c r="A15" s="610"/>
      <c r="B15" s="613"/>
      <c r="C15" s="63">
        <v>600</v>
      </c>
      <c r="D15" s="63">
        <v>3000</v>
      </c>
      <c r="E15" s="63">
        <v>1</v>
      </c>
      <c r="F15" s="63">
        <f t="shared" si="0"/>
        <v>1.8</v>
      </c>
      <c r="G15" s="285" t="s">
        <v>14</v>
      </c>
      <c r="H15" s="259">
        <v>2031.4799999999998</v>
      </c>
      <c r="I15" s="183">
        <v>1128.5999999999999</v>
      </c>
      <c r="J15" s="184">
        <v>62700</v>
      </c>
      <c r="K15" s="257">
        <v>2368.44</v>
      </c>
      <c r="L15" s="183">
        <v>1315.8</v>
      </c>
      <c r="M15" s="184">
        <v>73100</v>
      </c>
    </row>
    <row r="16" spans="1:13" x14ac:dyDescent="0.3">
      <c r="A16" s="615" t="s">
        <v>86</v>
      </c>
      <c r="B16" s="618">
        <v>28</v>
      </c>
      <c r="C16" s="66">
        <v>400</v>
      </c>
      <c r="D16" s="66">
        <v>2000</v>
      </c>
      <c r="E16" s="66">
        <v>1</v>
      </c>
      <c r="F16" s="66">
        <f>C16*D16/1000000*E16</f>
        <v>0.8</v>
      </c>
      <c r="G16" s="316" t="s">
        <v>14</v>
      </c>
      <c r="H16" s="317">
        <v>1323.84</v>
      </c>
      <c r="I16" s="318">
        <v>1654.7999999999997</v>
      </c>
      <c r="J16" s="207">
        <v>59100</v>
      </c>
      <c r="K16" s="319">
        <v>1543.36</v>
      </c>
      <c r="L16" s="318">
        <v>1929.1999999999998</v>
      </c>
      <c r="M16" s="318">
        <v>68900</v>
      </c>
    </row>
    <row r="17" spans="1:13" x14ac:dyDescent="0.3">
      <c r="A17" s="616"/>
      <c r="B17" s="619"/>
      <c r="C17" s="54">
        <v>400</v>
      </c>
      <c r="D17" s="54">
        <v>2500</v>
      </c>
      <c r="E17" s="54">
        <v>1</v>
      </c>
      <c r="F17" s="54">
        <f t="shared" ref="F17:F21" si="1">C17*D17/1000000*E17</f>
        <v>1</v>
      </c>
      <c r="G17" s="212" t="s">
        <v>14</v>
      </c>
      <c r="H17" s="165">
        <v>1654.8</v>
      </c>
      <c r="I17" s="203">
        <v>1654.8</v>
      </c>
      <c r="J17" s="166">
        <v>59100</v>
      </c>
      <c r="K17" s="314">
        <v>1929.2</v>
      </c>
      <c r="L17" s="203">
        <v>1929.2</v>
      </c>
      <c r="M17" s="203">
        <v>68900</v>
      </c>
    </row>
    <row r="18" spans="1:13" x14ac:dyDescent="0.3">
      <c r="A18" s="616"/>
      <c r="B18" s="619"/>
      <c r="C18" s="54">
        <v>400</v>
      </c>
      <c r="D18" s="54">
        <v>3000</v>
      </c>
      <c r="E18" s="54">
        <v>1</v>
      </c>
      <c r="F18" s="54">
        <f t="shared" si="1"/>
        <v>1.2</v>
      </c>
      <c r="G18" s="212" t="s">
        <v>14</v>
      </c>
      <c r="H18" s="165">
        <v>1985.76</v>
      </c>
      <c r="I18" s="203">
        <v>1654.8</v>
      </c>
      <c r="J18" s="166">
        <v>59100</v>
      </c>
      <c r="K18" s="314">
        <v>2315.04</v>
      </c>
      <c r="L18" s="203">
        <v>1929.2</v>
      </c>
      <c r="M18" s="203">
        <v>68900</v>
      </c>
    </row>
    <row r="19" spans="1:13" x14ac:dyDescent="0.3">
      <c r="A19" s="616"/>
      <c r="B19" s="619"/>
      <c r="C19" s="54">
        <v>600</v>
      </c>
      <c r="D19" s="54">
        <v>2000</v>
      </c>
      <c r="E19" s="54">
        <v>1</v>
      </c>
      <c r="F19" s="54">
        <f t="shared" si="1"/>
        <v>1.2</v>
      </c>
      <c r="G19" s="212" t="s">
        <v>14</v>
      </c>
      <c r="H19" s="165">
        <v>2647.68</v>
      </c>
      <c r="I19" s="203">
        <v>1654.7999999999997</v>
      </c>
      <c r="J19" s="166">
        <v>59100</v>
      </c>
      <c r="K19" s="314">
        <v>3086.72</v>
      </c>
      <c r="L19" s="203">
        <v>1929.1999999999998</v>
      </c>
      <c r="M19" s="203">
        <v>68900</v>
      </c>
    </row>
    <row r="20" spans="1:13" x14ac:dyDescent="0.3">
      <c r="A20" s="616"/>
      <c r="B20" s="619"/>
      <c r="C20" s="54">
        <v>600</v>
      </c>
      <c r="D20" s="54">
        <v>2500</v>
      </c>
      <c r="E20" s="54">
        <v>1</v>
      </c>
      <c r="F20" s="54">
        <f t="shared" si="1"/>
        <v>1.5</v>
      </c>
      <c r="G20" s="212" t="s">
        <v>14</v>
      </c>
      <c r="H20" s="165">
        <v>3309.6</v>
      </c>
      <c r="I20" s="203">
        <v>1654.8</v>
      </c>
      <c r="J20" s="166">
        <v>59100</v>
      </c>
      <c r="K20" s="314">
        <v>3858.4</v>
      </c>
      <c r="L20" s="203">
        <v>1929.2</v>
      </c>
      <c r="M20" s="203">
        <v>68900</v>
      </c>
    </row>
    <row r="21" spans="1:13" ht="15" thickBot="1" x14ac:dyDescent="0.35">
      <c r="A21" s="617"/>
      <c r="B21" s="620"/>
      <c r="C21" s="71">
        <v>600</v>
      </c>
      <c r="D21" s="71">
        <v>3000</v>
      </c>
      <c r="E21" s="71">
        <v>1</v>
      </c>
      <c r="F21" s="71">
        <f t="shared" si="1"/>
        <v>1.8</v>
      </c>
      <c r="G21" s="320" t="s">
        <v>14</v>
      </c>
      <c r="H21" s="321">
        <v>3971.52</v>
      </c>
      <c r="I21" s="322">
        <v>1654.8</v>
      </c>
      <c r="J21" s="323">
        <v>59100</v>
      </c>
      <c r="K21" s="324">
        <v>4630.08</v>
      </c>
      <c r="L21" s="322">
        <v>1929.2</v>
      </c>
      <c r="M21" s="322">
        <v>68900</v>
      </c>
    </row>
    <row r="22" spans="1:13" x14ac:dyDescent="0.3">
      <c r="A22" s="609" t="s">
        <v>86</v>
      </c>
      <c r="B22" s="611">
        <v>40</v>
      </c>
      <c r="C22" s="58">
        <v>400</v>
      </c>
      <c r="D22" s="58">
        <v>2000</v>
      </c>
      <c r="E22" s="58">
        <v>1</v>
      </c>
      <c r="F22" s="58">
        <f>C22*D22/1000000*E22</f>
        <v>0.8</v>
      </c>
      <c r="G22" s="214" t="s">
        <v>14</v>
      </c>
      <c r="H22" s="221">
        <v>2721.6</v>
      </c>
      <c r="I22" s="162">
        <v>2268</v>
      </c>
      <c r="J22" s="188">
        <v>56700</v>
      </c>
      <c r="K22" s="229">
        <v>3172.8</v>
      </c>
      <c r="L22" s="162">
        <v>2644.0000000000005</v>
      </c>
      <c r="M22" s="188">
        <v>66100</v>
      </c>
    </row>
    <row r="23" spans="1:13" x14ac:dyDescent="0.3">
      <c r="A23" s="598"/>
      <c r="B23" s="612"/>
      <c r="C23" s="16">
        <v>400</v>
      </c>
      <c r="D23" s="16">
        <v>2500</v>
      </c>
      <c r="E23" s="16">
        <v>1</v>
      </c>
      <c r="F23" s="16">
        <f t="shared" ref="F23:F27" si="2">C23*D23/1000000*E23</f>
        <v>1</v>
      </c>
      <c r="G23" s="208" t="s">
        <v>14</v>
      </c>
      <c r="H23" s="167">
        <v>3402</v>
      </c>
      <c r="I23" s="160">
        <v>2268</v>
      </c>
      <c r="J23" s="168">
        <v>56700</v>
      </c>
      <c r="K23" s="227">
        <v>3966</v>
      </c>
      <c r="L23" s="160">
        <v>2644</v>
      </c>
      <c r="M23" s="168">
        <v>66100</v>
      </c>
    </row>
    <row r="24" spans="1:13" x14ac:dyDescent="0.3">
      <c r="A24" s="598"/>
      <c r="B24" s="612"/>
      <c r="C24" s="16">
        <v>400</v>
      </c>
      <c r="D24" s="16">
        <v>3000</v>
      </c>
      <c r="E24" s="16">
        <v>1</v>
      </c>
      <c r="F24" s="16">
        <f t="shared" si="2"/>
        <v>1.2</v>
      </c>
      <c r="G24" s="208" t="s">
        <v>14</v>
      </c>
      <c r="H24" s="167">
        <v>4082.3999999999996</v>
      </c>
      <c r="I24" s="160">
        <v>2267.9999999999995</v>
      </c>
      <c r="J24" s="168">
        <v>56700</v>
      </c>
      <c r="K24" s="227">
        <v>4759.2</v>
      </c>
      <c r="L24" s="160">
        <v>2644</v>
      </c>
      <c r="M24" s="168">
        <v>66100</v>
      </c>
    </row>
    <row r="25" spans="1:13" x14ac:dyDescent="0.3">
      <c r="A25" s="598"/>
      <c r="B25" s="612"/>
      <c r="C25" s="16">
        <v>600</v>
      </c>
      <c r="D25" s="16">
        <v>2000</v>
      </c>
      <c r="E25" s="16">
        <v>1</v>
      </c>
      <c r="F25" s="16">
        <f t="shared" si="2"/>
        <v>1.2</v>
      </c>
      <c r="G25" s="208" t="s">
        <v>14</v>
      </c>
      <c r="H25" s="167">
        <v>1814.4</v>
      </c>
      <c r="I25" s="160">
        <v>2268</v>
      </c>
      <c r="J25" s="168">
        <v>56700</v>
      </c>
      <c r="K25" s="227">
        <v>2115.1999999999998</v>
      </c>
      <c r="L25" s="160">
        <v>2643.9999999999995</v>
      </c>
      <c r="M25" s="168">
        <v>66100</v>
      </c>
    </row>
    <row r="26" spans="1:13" x14ac:dyDescent="0.3">
      <c r="A26" s="598"/>
      <c r="B26" s="612"/>
      <c r="C26" s="16">
        <v>600</v>
      </c>
      <c r="D26" s="16">
        <v>2500</v>
      </c>
      <c r="E26" s="16">
        <v>1</v>
      </c>
      <c r="F26" s="16">
        <f t="shared" si="2"/>
        <v>1.5</v>
      </c>
      <c r="G26" s="208" t="s">
        <v>14</v>
      </c>
      <c r="H26" s="167">
        <v>2268</v>
      </c>
      <c r="I26" s="160">
        <v>2268</v>
      </c>
      <c r="J26" s="168">
        <v>56700</v>
      </c>
      <c r="K26" s="227">
        <v>2644</v>
      </c>
      <c r="L26" s="160">
        <v>2644</v>
      </c>
      <c r="M26" s="168">
        <v>66100</v>
      </c>
    </row>
    <row r="27" spans="1:13" ht="15" thickBot="1" x14ac:dyDescent="0.35">
      <c r="A27" s="610"/>
      <c r="B27" s="613"/>
      <c r="C27" s="63">
        <v>600</v>
      </c>
      <c r="D27" s="63">
        <v>3000</v>
      </c>
      <c r="E27" s="63">
        <v>1</v>
      </c>
      <c r="F27" s="63">
        <f t="shared" si="2"/>
        <v>1.8</v>
      </c>
      <c r="G27" s="285" t="s">
        <v>14</v>
      </c>
      <c r="H27" s="259">
        <v>2721.6</v>
      </c>
      <c r="I27" s="183">
        <v>2268</v>
      </c>
      <c r="J27" s="184">
        <v>56700</v>
      </c>
      <c r="K27" s="257">
        <v>3172.8</v>
      </c>
      <c r="L27" s="183">
        <v>2644.0000000000005</v>
      </c>
      <c r="M27" s="325">
        <v>66100</v>
      </c>
    </row>
    <row r="28" spans="1:13" ht="27.6" customHeight="1" x14ac:dyDescent="0.3">
      <c r="A28" s="528" t="s">
        <v>0</v>
      </c>
      <c r="B28" s="587" t="s">
        <v>61</v>
      </c>
      <c r="C28" s="587" t="s">
        <v>87</v>
      </c>
      <c r="D28" s="587" t="s">
        <v>1</v>
      </c>
      <c r="E28" s="534" t="s">
        <v>4</v>
      </c>
      <c r="F28" s="534"/>
      <c r="G28" s="515" t="s">
        <v>7</v>
      </c>
      <c r="H28" s="565" t="s">
        <v>2</v>
      </c>
      <c r="I28" s="508"/>
      <c r="J28" s="566"/>
      <c r="K28" s="531" t="s">
        <v>3</v>
      </c>
      <c r="L28" s="531"/>
      <c r="M28" s="532"/>
    </row>
    <row r="29" spans="1:13" ht="28.2" thickBot="1" x14ac:dyDescent="0.35">
      <c r="A29" s="529"/>
      <c r="B29" s="588"/>
      <c r="C29" s="588"/>
      <c r="D29" s="588"/>
      <c r="E29" s="6" t="s">
        <v>5</v>
      </c>
      <c r="F29" s="6" t="s">
        <v>6</v>
      </c>
      <c r="G29" s="516"/>
      <c r="H29" s="144" t="s">
        <v>59</v>
      </c>
      <c r="I29" s="7" t="s">
        <v>24</v>
      </c>
      <c r="J29" s="19" t="s">
        <v>9</v>
      </c>
      <c r="K29" s="226" t="s">
        <v>59</v>
      </c>
      <c r="L29" s="8" t="s">
        <v>24</v>
      </c>
      <c r="M29" s="19" t="s">
        <v>9</v>
      </c>
    </row>
    <row r="30" spans="1:13" x14ac:dyDescent="0.3">
      <c r="A30" s="609" t="s">
        <v>86</v>
      </c>
      <c r="B30" s="621">
        <v>18</v>
      </c>
      <c r="C30" s="326">
        <v>300</v>
      </c>
      <c r="D30" s="326">
        <v>2000</v>
      </c>
      <c r="E30" s="326">
        <v>1</v>
      </c>
      <c r="F30" s="326">
        <f>C30*D30/1000000*E30</f>
        <v>0.6</v>
      </c>
      <c r="G30" s="211" t="s">
        <v>90</v>
      </c>
      <c r="H30" s="327">
        <v>508.68</v>
      </c>
      <c r="I30" s="328">
        <v>847.80000000000007</v>
      </c>
      <c r="J30" s="204">
        <v>47100</v>
      </c>
      <c r="K30" s="329">
        <v>592.92000000000007</v>
      </c>
      <c r="L30" s="328">
        <v>988.20000000000016</v>
      </c>
      <c r="M30" s="204">
        <v>54900</v>
      </c>
    </row>
    <row r="31" spans="1:13" x14ac:dyDescent="0.3">
      <c r="A31" s="598"/>
      <c r="B31" s="619"/>
      <c r="C31" s="54">
        <v>300</v>
      </c>
      <c r="D31" s="54">
        <v>2500</v>
      </c>
      <c r="E31" s="54">
        <v>1</v>
      </c>
      <c r="F31" s="54">
        <f t="shared" ref="F31:F38" si="3">C31*D31/1000000*E31</f>
        <v>0.75</v>
      </c>
      <c r="G31" s="212" t="s">
        <v>90</v>
      </c>
      <c r="H31" s="165">
        <v>635.85</v>
      </c>
      <c r="I31" s="203">
        <v>847.80000000000007</v>
      </c>
      <c r="J31" s="166">
        <v>47100</v>
      </c>
      <c r="K31" s="314">
        <v>741.15</v>
      </c>
      <c r="L31" s="203">
        <v>988.19999999999993</v>
      </c>
      <c r="M31" s="166">
        <v>54900</v>
      </c>
    </row>
    <row r="32" spans="1:13" x14ac:dyDescent="0.3">
      <c r="A32" s="598"/>
      <c r="B32" s="619"/>
      <c r="C32" s="54">
        <v>300</v>
      </c>
      <c r="D32" s="54">
        <v>3000</v>
      </c>
      <c r="E32" s="54">
        <v>1</v>
      </c>
      <c r="F32" s="54">
        <f t="shared" si="3"/>
        <v>0.9</v>
      </c>
      <c r="G32" s="212" t="s">
        <v>90</v>
      </c>
      <c r="H32" s="165">
        <v>763.02</v>
      </c>
      <c r="I32" s="203">
        <v>847.8</v>
      </c>
      <c r="J32" s="166">
        <v>47100</v>
      </c>
      <c r="K32" s="314">
        <v>889.38</v>
      </c>
      <c r="L32" s="203">
        <v>988.19999999999993</v>
      </c>
      <c r="M32" s="166">
        <v>54900</v>
      </c>
    </row>
    <row r="33" spans="1:13" x14ac:dyDescent="0.3">
      <c r="A33" s="598"/>
      <c r="B33" s="619"/>
      <c r="C33" s="54">
        <v>500</v>
      </c>
      <c r="D33" s="54">
        <v>2000</v>
      </c>
      <c r="E33" s="54">
        <v>1</v>
      </c>
      <c r="F33" s="54">
        <f t="shared" si="3"/>
        <v>1</v>
      </c>
      <c r="G33" s="212" t="s">
        <v>90</v>
      </c>
      <c r="H33" s="165">
        <v>847.8</v>
      </c>
      <c r="I33" s="203">
        <v>847.8</v>
      </c>
      <c r="J33" s="166">
        <v>47100</v>
      </c>
      <c r="K33" s="314">
        <v>988.19999999999993</v>
      </c>
      <c r="L33" s="203">
        <v>988.19999999999993</v>
      </c>
      <c r="M33" s="166">
        <v>54900</v>
      </c>
    </row>
    <row r="34" spans="1:13" x14ac:dyDescent="0.3">
      <c r="A34" s="598"/>
      <c r="B34" s="619"/>
      <c r="C34" s="54">
        <v>500</v>
      </c>
      <c r="D34" s="54">
        <v>2500</v>
      </c>
      <c r="E34" s="54">
        <v>1</v>
      </c>
      <c r="F34" s="54">
        <f t="shared" si="3"/>
        <v>1.25</v>
      </c>
      <c r="G34" s="212" t="s">
        <v>90</v>
      </c>
      <c r="H34" s="165">
        <v>1059.75</v>
      </c>
      <c r="I34" s="203">
        <v>847.8</v>
      </c>
      <c r="J34" s="166">
        <v>47100</v>
      </c>
      <c r="K34" s="314">
        <v>1235.25</v>
      </c>
      <c r="L34" s="203">
        <v>988.2</v>
      </c>
      <c r="M34" s="166">
        <v>54900</v>
      </c>
    </row>
    <row r="35" spans="1:13" x14ac:dyDescent="0.3">
      <c r="A35" s="598"/>
      <c r="B35" s="619"/>
      <c r="C35" s="54">
        <v>500</v>
      </c>
      <c r="D35" s="54">
        <v>3000</v>
      </c>
      <c r="E35" s="54">
        <v>1</v>
      </c>
      <c r="F35" s="54">
        <f t="shared" si="3"/>
        <v>1.5</v>
      </c>
      <c r="G35" s="212" t="s">
        <v>90</v>
      </c>
      <c r="H35" s="165">
        <v>1271.7</v>
      </c>
      <c r="I35" s="203">
        <v>847.80000000000007</v>
      </c>
      <c r="J35" s="166">
        <v>47100</v>
      </c>
      <c r="K35" s="314">
        <v>1482.3</v>
      </c>
      <c r="L35" s="203">
        <v>988.19999999999993</v>
      </c>
      <c r="M35" s="166">
        <v>54900</v>
      </c>
    </row>
    <row r="36" spans="1:13" x14ac:dyDescent="0.3">
      <c r="A36" s="598"/>
      <c r="B36" s="619"/>
      <c r="C36" s="54">
        <v>600</v>
      </c>
      <c r="D36" s="54">
        <v>2000</v>
      </c>
      <c r="E36" s="54">
        <v>1</v>
      </c>
      <c r="F36" s="54">
        <f t="shared" si="3"/>
        <v>1.2</v>
      </c>
      <c r="G36" s="212" t="s">
        <v>90</v>
      </c>
      <c r="H36" s="165">
        <v>1017.36</v>
      </c>
      <c r="I36" s="203">
        <v>847.80000000000007</v>
      </c>
      <c r="J36" s="166">
        <v>47100</v>
      </c>
      <c r="K36" s="314">
        <v>1185.8400000000001</v>
      </c>
      <c r="L36" s="203">
        <v>988.20000000000016</v>
      </c>
      <c r="M36" s="166">
        <v>54900</v>
      </c>
    </row>
    <row r="37" spans="1:13" x14ac:dyDescent="0.3">
      <c r="A37" s="598"/>
      <c r="B37" s="619"/>
      <c r="C37" s="54">
        <v>600</v>
      </c>
      <c r="D37" s="54">
        <v>2500</v>
      </c>
      <c r="E37" s="54">
        <v>1</v>
      </c>
      <c r="F37" s="54">
        <f t="shared" si="3"/>
        <v>1.5</v>
      </c>
      <c r="G37" s="212" t="s">
        <v>90</v>
      </c>
      <c r="H37" s="165">
        <v>1271.7</v>
      </c>
      <c r="I37" s="203">
        <v>847.80000000000007</v>
      </c>
      <c r="J37" s="166">
        <v>47100</v>
      </c>
      <c r="K37" s="314">
        <v>1482.3</v>
      </c>
      <c r="L37" s="203">
        <v>988.19999999999993</v>
      </c>
      <c r="M37" s="166">
        <v>54900</v>
      </c>
    </row>
    <row r="38" spans="1:13" ht="15" thickBot="1" x14ac:dyDescent="0.35">
      <c r="A38" s="610"/>
      <c r="B38" s="622"/>
      <c r="C38" s="330">
        <v>600</v>
      </c>
      <c r="D38" s="330">
        <v>3000</v>
      </c>
      <c r="E38" s="330">
        <v>1</v>
      </c>
      <c r="F38" s="330">
        <f t="shared" si="3"/>
        <v>1.8</v>
      </c>
      <c r="G38" s="213" t="s">
        <v>90</v>
      </c>
      <c r="H38" s="169">
        <v>1526.04</v>
      </c>
      <c r="I38" s="315">
        <v>847.8</v>
      </c>
      <c r="J38" s="170">
        <v>47100</v>
      </c>
      <c r="K38" s="331">
        <v>1778.76</v>
      </c>
      <c r="L38" s="315">
        <v>988.19999999999993</v>
      </c>
      <c r="M38" s="170">
        <v>54900</v>
      </c>
    </row>
    <row r="39" spans="1:13" x14ac:dyDescent="0.3">
      <c r="A39" s="615" t="s">
        <v>86</v>
      </c>
      <c r="B39" s="623">
        <v>28</v>
      </c>
      <c r="C39" s="196">
        <v>400</v>
      </c>
      <c r="D39" s="196">
        <v>2000</v>
      </c>
      <c r="E39" s="196">
        <v>1</v>
      </c>
      <c r="F39" s="196">
        <f>C39*D39/1000000*E39</f>
        <v>0.8</v>
      </c>
      <c r="G39" s="248" t="s">
        <v>90</v>
      </c>
      <c r="H39" s="254">
        <v>1001.28</v>
      </c>
      <c r="I39" s="252">
        <v>1251.5999999999999</v>
      </c>
      <c r="J39" s="206">
        <v>44700</v>
      </c>
      <c r="K39" s="251">
        <v>1167.04</v>
      </c>
      <c r="L39" s="252">
        <v>1458.8</v>
      </c>
      <c r="M39" s="252">
        <v>52100</v>
      </c>
    </row>
    <row r="40" spans="1:13" x14ac:dyDescent="0.3">
      <c r="A40" s="616"/>
      <c r="B40" s="612"/>
      <c r="C40" s="16">
        <v>400</v>
      </c>
      <c r="D40" s="16">
        <v>2500</v>
      </c>
      <c r="E40" s="16">
        <v>1</v>
      </c>
      <c r="F40" s="16">
        <f t="shared" ref="F40:F44" si="4">C40*D40/1000000*E40</f>
        <v>1</v>
      </c>
      <c r="G40" s="208" t="s">
        <v>90</v>
      </c>
      <c r="H40" s="167">
        <v>1251.6000000000001</v>
      </c>
      <c r="I40" s="160">
        <v>1251.6000000000001</v>
      </c>
      <c r="J40" s="168">
        <v>44700</v>
      </c>
      <c r="K40" s="227">
        <v>1458.8</v>
      </c>
      <c r="L40" s="160">
        <v>1458.8</v>
      </c>
      <c r="M40" s="160">
        <v>52100</v>
      </c>
    </row>
    <row r="41" spans="1:13" x14ac:dyDescent="0.3">
      <c r="A41" s="616"/>
      <c r="B41" s="612"/>
      <c r="C41" s="16">
        <v>400</v>
      </c>
      <c r="D41" s="16">
        <v>3000</v>
      </c>
      <c r="E41" s="16">
        <v>1</v>
      </c>
      <c r="F41" s="16">
        <f t="shared" si="4"/>
        <v>1.2</v>
      </c>
      <c r="G41" s="208" t="s">
        <v>90</v>
      </c>
      <c r="H41" s="167">
        <v>1501.9199999999998</v>
      </c>
      <c r="I41" s="160">
        <v>1251.5999999999999</v>
      </c>
      <c r="J41" s="168">
        <v>44700</v>
      </c>
      <c r="K41" s="227">
        <v>1750.56</v>
      </c>
      <c r="L41" s="160">
        <v>1458.8</v>
      </c>
      <c r="M41" s="160">
        <v>52100</v>
      </c>
    </row>
    <row r="42" spans="1:13" x14ac:dyDescent="0.3">
      <c r="A42" s="616"/>
      <c r="B42" s="612"/>
      <c r="C42" s="16">
        <v>600</v>
      </c>
      <c r="D42" s="16">
        <v>2000</v>
      </c>
      <c r="E42" s="16">
        <v>1</v>
      </c>
      <c r="F42" s="16">
        <f t="shared" si="4"/>
        <v>1.2</v>
      </c>
      <c r="G42" s="208" t="s">
        <v>90</v>
      </c>
      <c r="H42" s="167">
        <v>1501.9199999999998</v>
      </c>
      <c r="I42" s="160">
        <v>1251.5999999999999</v>
      </c>
      <c r="J42" s="168">
        <v>44700</v>
      </c>
      <c r="K42" s="227">
        <v>1750.56</v>
      </c>
      <c r="L42" s="160">
        <v>1458.8</v>
      </c>
      <c r="M42" s="160">
        <v>52100</v>
      </c>
    </row>
    <row r="43" spans="1:13" x14ac:dyDescent="0.3">
      <c r="A43" s="616"/>
      <c r="B43" s="612"/>
      <c r="C43" s="16">
        <v>600</v>
      </c>
      <c r="D43" s="16">
        <v>2500</v>
      </c>
      <c r="E43" s="16">
        <v>1</v>
      </c>
      <c r="F43" s="16">
        <f t="shared" si="4"/>
        <v>1.5</v>
      </c>
      <c r="G43" s="208" t="s">
        <v>90</v>
      </c>
      <c r="H43" s="167">
        <v>1877.4</v>
      </c>
      <c r="I43" s="160">
        <v>1251.6000000000001</v>
      </c>
      <c r="J43" s="168">
        <v>44700</v>
      </c>
      <c r="K43" s="227">
        <v>2188.2000000000003</v>
      </c>
      <c r="L43" s="160">
        <v>1458.8000000000002</v>
      </c>
      <c r="M43" s="160">
        <v>52100</v>
      </c>
    </row>
    <row r="44" spans="1:13" ht="15" thickBot="1" x14ac:dyDescent="0.35">
      <c r="A44" s="617"/>
      <c r="B44" s="624"/>
      <c r="C44" s="332">
        <v>600</v>
      </c>
      <c r="D44" s="332">
        <v>3000</v>
      </c>
      <c r="E44" s="332">
        <v>1</v>
      </c>
      <c r="F44" s="332">
        <f t="shared" si="4"/>
        <v>1.8</v>
      </c>
      <c r="G44" s="333" t="s">
        <v>90</v>
      </c>
      <c r="H44" s="334">
        <v>2252.88</v>
      </c>
      <c r="I44" s="335">
        <v>1251.6000000000001</v>
      </c>
      <c r="J44" s="336">
        <v>44700</v>
      </c>
      <c r="K44" s="337">
        <v>2625.84</v>
      </c>
      <c r="L44" s="335">
        <v>1458.8</v>
      </c>
      <c r="M44" s="335">
        <v>52100</v>
      </c>
    </row>
    <row r="45" spans="1:13" x14ac:dyDescent="0.3">
      <c r="A45" s="609" t="s">
        <v>86</v>
      </c>
      <c r="B45" s="621">
        <v>40</v>
      </c>
      <c r="C45" s="326">
        <v>400</v>
      </c>
      <c r="D45" s="326">
        <v>2000</v>
      </c>
      <c r="E45" s="326">
        <v>1</v>
      </c>
      <c r="F45" s="326">
        <f>C45*D45/1000000*E45</f>
        <v>0.8</v>
      </c>
      <c r="G45" s="211" t="s">
        <v>90</v>
      </c>
      <c r="H45" s="327">
        <v>1392</v>
      </c>
      <c r="I45" s="328">
        <v>1740</v>
      </c>
      <c r="J45" s="204">
        <v>43500</v>
      </c>
      <c r="K45" s="329">
        <v>1622.4</v>
      </c>
      <c r="L45" s="328">
        <v>2028</v>
      </c>
      <c r="M45" s="204">
        <v>50700</v>
      </c>
    </row>
    <row r="46" spans="1:13" x14ac:dyDescent="0.3">
      <c r="A46" s="598"/>
      <c r="B46" s="619"/>
      <c r="C46" s="54">
        <v>400</v>
      </c>
      <c r="D46" s="54">
        <v>2500</v>
      </c>
      <c r="E46" s="54">
        <v>1</v>
      </c>
      <c r="F46" s="54">
        <f t="shared" ref="F46:F50" si="5">C46*D46/1000000*E46</f>
        <v>1</v>
      </c>
      <c r="G46" s="212" t="s">
        <v>90</v>
      </c>
      <c r="H46" s="165">
        <v>1740</v>
      </c>
      <c r="I46" s="203">
        <v>1740</v>
      </c>
      <c r="J46" s="166">
        <v>43500</v>
      </c>
      <c r="K46" s="314">
        <v>2028</v>
      </c>
      <c r="L46" s="203">
        <v>2028</v>
      </c>
      <c r="M46" s="166">
        <v>50700</v>
      </c>
    </row>
    <row r="47" spans="1:13" x14ac:dyDescent="0.3">
      <c r="A47" s="598"/>
      <c r="B47" s="619"/>
      <c r="C47" s="54">
        <v>400</v>
      </c>
      <c r="D47" s="54">
        <v>3000</v>
      </c>
      <c r="E47" s="54">
        <v>1</v>
      </c>
      <c r="F47" s="54">
        <f t="shared" si="5"/>
        <v>1.2</v>
      </c>
      <c r="G47" s="212" t="s">
        <v>90</v>
      </c>
      <c r="H47" s="165">
        <v>2088</v>
      </c>
      <c r="I47" s="203">
        <v>1740</v>
      </c>
      <c r="J47" s="166">
        <v>43500</v>
      </c>
      <c r="K47" s="314">
        <v>2433.6</v>
      </c>
      <c r="L47" s="203">
        <v>2028</v>
      </c>
      <c r="M47" s="166">
        <v>50700</v>
      </c>
    </row>
    <row r="48" spans="1:13" x14ac:dyDescent="0.3">
      <c r="A48" s="598"/>
      <c r="B48" s="619"/>
      <c r="C48" s="54">
        <v>600</v>
      </c>
      <c r="D48" s="54">
        <v>2000</v>
      </c>
      <c r="E48" s="54">
        <v>1</v>
      </c>
      <c r="F48" s="54">
        <f t="shared" si="5"/>
        <v>1.2</v>
      </c>
      <c r="G48" s="212" t="s">
        <v>90</v>
      </c>
      <c r="H48" s="165">
        <v>2088</v>
      </c>
      <c r="I48" s="203">
        <v>1740</v>
      </c>
      <c r="J48" s="166">
        <v>43500</v>
      </c>
      <c r="K48" s="314">
        <v>2433.6</v>
      </c>
      <c r="L48" s="203">
        <v>2028</v>
      </c>
      <c r="M48" s="166">
        <v>50700</v>
      </c>
    </row>
    <row r="49" spans="1:13" x14ac:dyDescent="0.3">
      <c r="A49" s="598"/>
      <c r="B49" s="619"/>
      <c r="C49" s="54">
        <v>600</v>
      </c>
      <c r="D49" s="54">
        <v>2500</v>
      </c>
      <c r="E49" s="54">
        <v>1</v>
      </c>
      <c r="F49" s="54">
        <f t="shared" si="5"/>
        <v>1.5</v>
      </c>
      <c r="G49" s="212" t="s">
        <v>90</v>
      </c>
      <c r="H49" s="165">
        <v>2610</v>
      </c>
      <c r="I49" s="203">
        <v>1740</v>
      </c>
      <c r="J49" s="166">
        <v>43500</v>
      </c>
      <c r="K49" s="314">
        <v>3042</v>
      </c>
      <c r="L49" s="203">
        <v>2028</v>
      </c>
      <c r="M49" s="166">
        <v>50700</v>
      </c>
    </row>
    <row r="50" spans="1:13" ht="15" thickBot="1" x14ac:dyDescent="0.35">
      <c r="A50" s="610"/>
      <c r="B50" s="622"/>
      <c r="C50" s="330">
        <v>600</v>
      </c>
      <c r="D50" s="330">
        <v>3000</v>
      </c>
      <c r="E50" s="330">
        <v>1</v>
      </c>
      <c r="F50" s="330">
        <f t="shared" si="5"/>
        <v>1.8</v>
      </c>
      <c r="G50" s="213" t="s">
        <v>90</v>
      </c>
      <c r="H50" s="169">
        <v>3131.9999999999995</v>
      </c>
      <c r="I50" s="315">
        <v>1739.9999999999998</v>
      </c>
      <c r="J50" s="170">
        <v>43500</v>
      </c>
      <c r="K50" s="331">
        <v>3650.3999999999996</v>
      </c>
      <c r="L50" s="315">
        <v>2027.9999999999998</v>
      </c>
      <c r="M50" s="338">
        <v>50700</v>
      </c>
    </row>
    <row r="51" spans="1:13" ht="28.95" customHeight="1" x14ac:dyDescent="0.3">
      <c r="A51" s="528" t="s">
        <v>0</v>
      </c>
      <c r="B51" s="587" t="s">
        <v>61</v>
      </c>
      <c r="C51" s="587" t="s">
        <v>87</v>
      </c>
      <c r="D51" s="587" t="s">
        <v>1</v>
      </c>
      <c r="E51" s="534" t="s">
        <v>4</v>
      </c>
      <c r="F51" s="534"/>
      <c r="G51" s="515" t="s">
        <v>7</v>
      </c>
      <c r="H51" s="565" t="s">
        <v>2</v>
      </c>
      <c r="I51" s="508"/>
      <c r="J51" s="566"/>
      <c r="K51" s="531" t="s">
        <v>3</v>
      </c>
      <c r="L51" s="531"/>
      <c r="M51" s="532"/>
    </row>
    <row r="52" spans="1:13" ht="28.2" thickBot="1" x14ac:dyDescent="0.35">
      <c r="A52" s="529"/>
      <c r="B52" s="588"/>
      <c r="C52" s="588"/>
      <c r="D52" s="588"/>
      <c r="E52" s="6" t="s">
        <v>5</v>
      </c>
      <c r="F52" s="6" t="s">
        <v>6</v>
      </c>
      <c r="G52" s="516"/>
      <c r="H52" s="144" t="s">
        <v>59</v>
      </c>
      <c r="I52" s="7" t="s">
        <v>24</v>
      </c>
      <c r="J52" s="19" t="s">
        <v>9</v>
      </c>
      <c r="K52" s="226" t="s">
        <v>59</v>
      </c>
      <c r="L52" s="8" t="s">
        <v>24</v>
      </c>
      <c r="M52" s="19" t="s">
        <v>9</v>
      </c>
    </row>
    <row r="53" spans="1:13" x14ac:dyDescent="0.3">
      <c r="A53" s="609" t="s">
        <v>86</v>
      </c>
      <c r="B53" s="611">
        <v>18</v>
      </c>
      <c r="C53" s="58">
        <v>300</v>
      </c>
      <c r="D53" s="58">
        <v>2000</v>
      </c>
      <c r="E53" s="58">
        <v>1</v>
      </c>
      <c r="F53" s="58">
        <f>C53*D53/1000000*E53</f>
        <v>0.6</v>
      </c>
      <c r="G53" s="214" t="s">
        <v>89</v>
      </c>
      <c r="H53" s="221">
        <v>962.28000000000009</v>
      </c>
      <c r="I53" s="162">
        <v>1603.8000000000002</v>
      </c>
      <c r="J53" s="188">
        <v>89100</v>
      </c>
      <c r="K53" s="229">
        <v>1122.1200000000001</v>
      </c>
      <c r="L53" s="162">
        <v>1870.2000000000003</v>
      </c>
      <c r="M53" s="188">
        <v>103900</v>
      </c>
    </row>
    <row r="54" spans="1:13" x14ac:dyDescent="0.3">
      <c r="A54" s="598"/>
      <c r="B54" s="612"/>
      <c r="C54" s="16">
        <v>300</v>
      </c>
      <c r="D54" s="16">
        <v>2500</v>
      </c>
      <c r="E54" s="16">
        <v>1</v>
      </c>
      <c r="F54" s="16">
        <f t="shared" ref="F54:F61" si="6">C54*D54/1000000*E54</f>
        <v>0.75</v>
      </c>
      <c r="G54" s="208" t="s">
        <v>89</v>
      </c>
      <c r="H54" s="167">
        <v>1202.8499999999999</v>
      </c>
      <c r="I54" s="160">
        <v>1603.8</v>
      </c>
      <c r="J54" s="168">
        <v>89100</v>
      </c>
      <c r="K54" s="227">
        <v>1402.65</v>
      </c>
      <c r="L54" s="160">
        <v>1870.2</v>
      </c>
      <c r="M54" s="168">
        <v>103900</v>
      </c>
    </row>
    <row r="55" spans="1:13" x14ac:dyDescent="0.3">
      <c r="A55" s="598"/>
      <c r="B55" s="612"/>
      <c r="C55" s="16">
        <v>300</v>
      </c>
      <c r="D55" s="16">
        <v>3000</v>
      </c>
      <c r="E55" s="16">
        <v>1</v>
      </c>
      <c r="F55" s="16">
        <f t="shared" si="6"/>
        <v>0.9</v>
      </c>
      <c r="G55" s="208" t="s">
        <v>89</v>
      </c>
      <c r="H55" s="167">
        <v>1443.4199999999998</v>
      </c>
      <c r="I55" s="160">
        <v>1603.7999999999997</v>
      </c>
      <c r="J55" s="168">
        <v>89100</v>
      </c>
      <c r="K55" s="227">
        <v>1683.1799999999998</v>
      </c>
      <c r="L55" s="160">
        <v>1870.1999999999998</v>
      </c>
      <c r="M55" s="168">
        <v>103900</v>
      </c>
    </row>
    <row r="56" spans="1:13" x14ac:dyDescent="0.3">
      <c r="A56" s="598"/>
      <c r="B56" s="612"/>
      <c r="C56" s="16">
        <v>500</v>
      </c>
      <c r="D56" s="16">
        <v>2000</v>
      </c>
      <c r="E56" s="16">
        <v>1</v>
      </c>
      <c r="F56" s="16">
        <f t="shared" si="6"/>
        <v>1</v>
      </c>
      <c r="G56" s="208" t="s">
        <v>89</v>
      </c>
      <c r="H56" s="167">
        <v>1603.8</v>
      </c>
      <c r="I56" s="160">
        <v>1603.8</v>
      </c>
      <c r="J56" s="168">
        <v>89100</v>
      </c>
      <c r="K56" s="227">
        <v>1870.1999999999998</v>
      </c>
      <c r="L56" s="160">
        <v>1870.1999999999998</v>
      </c>
      <c r="M56" s="168">
        <v>103900</v>
      </c>
    </row>
    <row r="57" spans="1:13" x14ac:dyDescent="0.3">
      <c r="A57" s="598"/>
      <c r="B57" s="612"/>
      <c r="C57" s="16">
        <v>500</v>
      </c>
      <c r="D57" s="16">
        <v>2500</v>
      </c>
      <c r="E57" s="16">
        <v>1</v>
      </c>
      <c r="F57" s="16">
        <f t="shared" si="6"/>
        <v>1.25</v>
      </c>
      <c r="G57" s="208" t="s">
        <v>89</v>
      </c>
      <c r="H57" s="167">
        <v>2004.75</v>
      </c>
      <c r="I57" s="160">
        <v>1603.8</v>
      </c>
      <c r="J57" s="168">
        <v>89100</v>
      </c>
      <c r="K57" s="227">
        <v>2337.75</v>
      </c>
      <c r="L57" s="160">
        <v>1870.2</v>
      </c>
      <c r="M57" s="168">
        <v>103900</v>
      </c>
    </row>
    <row r="58" spans="1:13" x14ac:dyDescent="0.3">
      <c r="A58" s="598"/>
      <c r="B58" s="612"/>
      <c r="C58" s="16">
        <v>500</v>
      </c>
      <c r="D58" s="16">
        <v>3000</v>
      </c>
      <c r="E58" s="16">
        <v>1</v>
      </c>
      <c r="F58" s="16">
        <f t="shared" si="6"/>
        <v>1.5</v>
      </c>
      <c r="G58" s="208" t="s">
        <v>89</v>
      </c>
      <c r="H58" s="167">
        <v>2405.6999999999998</v>
      </c>
      <c r="I58" s="160">
        <v>1603.8</v>
      </c>
      <c r="J58" s="168">
        <v>89100</v>
      </c>
      <c r="K58" s="227">
        <v>2805.3</v>
      </c>
      <c r="L58" s="160">
        <v>1870.2</v>
      </c>
      <c r="M58" s="168">
        <v>103900</v>
      </c>
    </row>
    <row r="59" spans="1:13" x14ac:dyDescent="0.3">
      <c r="A59" s="598"/>
      <c r="B59" s="612"/>
      <c r="C59" s="16">
        <v>600</v>
      </c>
      <c r="D59" s="16">
        <v>2000</v>
      </c>
      <c r="E59" s="16">
        <v>1</v>
      </c>
      <c r="F59" s="16">
        <f t="shared" si="6"/>
        <v>1.2</v>
      </c>
      <c r="G59" s="208" t="s">
        <v>89</v>
      </c>
      <c r="H59" s="167">
        <v>1924.5600000000002</v>
      </c>
      <c r="I59" s="160">
        <v>1603.8000000000002</v>
      </c>
      <c r="J59" s="168">
        <v>89100</v>
      </c>
      <c r="K59" s="227">
        <v>2244.2400000000002</v>
      </c>
      <c r="L59" s="160">
        <v>1870.2000000000003</v>
      </c>
      <c r="M59" s="168">
        <v>103900</v>
      </c>
    </row>
    <row r="60" spans="1:13" x14ac:dyDescent="0.3">
      <c r="A60" s="598"/>
      <c r="B60" s="612"/>
      <c r="C60" s="16">
        <v>600</v>
      </c>
      <c r="D60" s="16">
        <v>2500</v>
      </c>
      <c r="E60" s="16">
        <v>1</v>
      </c>
      <c r="F60" s="16">
        <f t="shared" si="6"/>
        <v>1.5</v>
      </c>
      <c r="G60" s="208" t="s">
        <v>89</v>
      </c>
      <c r="H60" s="167">
        <v>2405.6999999999998</v>
      </c>
      <c r="I60" s="160">
        <v>1603.8</v>
      </c>
      <c r="J60" s="168">
        <v>89100</v>
      </c>
      <c r="K60" s="227">
        <v>2805.3</v>
      </c>
      <c r="L60" s="160">
        <v>1870.2</v>
      </c>
      <c r="M60" s="168">
        <v>103900</v>
      </c>
    </row>
    <row r="61" spans="1:13" ht="15" thickBot="1" x14ac:dyDescent="0.35">
      <c r="A61" s="610"/>
      <c r="B61" s="613"/>
      <c r="C61" s="63">
        <v>600</v>
      </c>
      <c r="D61" s="63">
        <v>3000</v>
      </c>
      <c r="E61" s="63">
        <v>1</v>
      </c>
      <c r="F61" s="63">
        <f t="shared" si="6"/>
        <v>1.8</v>
      </c>
      <c r="G61" s="285" t="s">
        <v>89</v>
      </c>
      <c r="H61" s="259">
        <v>2886.8399999999997</v>
      </c>
      <c r="I61" s="183">
        <v>1603.7999999999997</v>
      </c>
      <c r="J61" s="184">
        <v>89100</v>
      </c>
      <c r="K61" s="257">
        <v>3366.3599999999997</v>
      </c>
      <c r="L61" s="183">
        <v>1870.1999999999998</v>
      </c>
      <c r="M61" s="184">
        <v>103900</v>
      </c>
    </row>
    <row r="62" spans="1:13" x14ac:dyDescent="0.3">
      <c r="A62" s="609" t="s">
        <v>86</v>
      </c>
      <c r="B62" s="621">
        <v>40</v>
      </c>
      <c r="C62" s="326">
        <v>400</v>
      </c>
      <c r="D62" s="326">
        <v>2000</v>
      </c>
      <c r="E62" s="326">
        <v>1</v>
      </c>
      <c r="F62" s="326">
        <f>C62*D62/1000000*E62</f>
        <v>0.8</v>
      </c>
      <c r="G62" s="211" t="s">
        <v>89</v>
      </c>
      <c r="H62" s="327">
        <v>2620.8000000000002</v>
      </c>
      <c r="I62" s="328">
        <v>3276</v>
      </c>
      <c r="J62" s="204">
        <v>81900</v>
      </c>
      <c r="K62" s="329">
        <v>3056</v>
      </c>
      <c r="L62" s="328">
        <v>3820</v>
      </c>
      <c r="M62" s="204">
        <v>95500</v>
      </c>
    </row>
    <row r="63" spans="1:13" x14ac:dyDescent="0.3">
      <c r="A63" s="598"/>
      <c r="B63" s="619"/>
      <c r="C63" s="54">
        <v>400</v>
      </c>
      <c r="D63" s="54">
        <v>2500</v>
      </c>
      <c r="E63" s="54">
        <v>1</v>
      </c>
      <c r="F63" s="54">
        <f t="shared" ref="F63:F67" si="7">C63*D63/1000000*E63</f>
        <v>1</v>
      </c>
      <c r="G63" s="212" t="s">
        <v>89</v>
      </c>
      <c r="H63" s="165">
        <v>3276</v>
      </c>
      <c r="I63" s="203">
        <v>3276</v>
      </c>
      <c r="J63" s="166">
        <v>81900</v>
      </c>
      <c r="K63" s="314">
        <v>3820</v>
      </c>
      <c r="L63" s="203">
        <v>3820</v>
      </c>
      <c r="M63" s="166">
        <v>95500</v>
      </c>
    </row>
    <row r="64" spans="1:13" x14ac:dyDescent="0.3">
      <c r="A64" s="598"/>
      <c r="B64" s="619"/>
      <c r="C64" s="54">
        <v>400</v>
      </c>
      <c r="D64" s="54">
        <v>3000</v>
      </c>
      <c r="E64" s="54">
        <v>1</v>
      </c>
      <c r="F64" s="54">
        <f t="shared" si="7"/>
        <v>1.2</v>
      </c>
      <c r="G64" s="212" t="s">
        <v>89</v>
      </c>
      <c r="H64" s="165">
        <v>3931.2000000000003</v>
      </c>
      <c r="I64" s="203">
        <v>3276.0000000000005</v>
      </c>
      <c r="J64" s="166">
        <v>81900</v>
      </c>
      <c r="K64" s="314">
        <v>4584</v>
      </c>
      <c r="L64" s="203">
        <v>3820</v>
      </c>
      <c r="M64" s="166">
        <v>95500</v>
      </c>
    </row>
    <row r="65" spans="1:13" x14ac:dyDescent="0.3">
      <c r="A65" s="598"/>
      <c r="B65" s="619"/>
      <c r="C65" s="54">
        <v>600</v>
      </c>
      <c r="D65" s="54">
        <v>2000</v>
      </c>
      <c r="E65" s="54">
        <v>1</v>
      </c>
      <c r="F65" s="54">
        <f t="shared" si="7"/>
        <v>1.2</v>
      </c>
      <c r="G65" s="212" t="s">
        <v>89</v>
      </c>
      <c r="H65" s="165">
        <v>3931.2000000000003</v>
      </c>
      <c r="I65" s="203">
        <v>3276.0000000000005</v>
      </c>
      <c r="J65" s="166">
        <v>81900</v>
      </c>
      <c r="K65" s="314">
        <v>4584</v>
      </c>
      <c r="L65" s="203">
        <v>3820</v>
      </c>
      <c r="M65" s="166">
        <v>95500</v>
      </c>
    </row>
    <row r="66" spans="1:13" x14ac:dyDescent="0.3">
      <c r="A66" s="598"/>
      <c r="B66" s="619"/>
      <c r="C66" s="54">
        <v>600</v>
      </c>
      <c r="D66" s="54">
        <v>2500</v>
      </c>
      <c r="E66" s="54">
        <v>1</v>
      </c>
      <c r="F66" s="54">
        <f t="shared" si="7"/>
        <v>1.5</v>
      </c>
      <c r="G66" s="212" t="s">
        <v>89</v>
      </c>
      <c r="H66" s="165">
        <v>4914</v>
      </c>
      <c r="I66" s="203">
        <v>3276</v>
      </c>
      <c r="J66" s="166">
        <v>81900</v>
      </c>
      <c r="K66" s="314">
        <v>5730</v>
      </c>
      <c r="L66" s="203">
        <v>3820</v>
      </c>
      <c r="M66" s="166">
        <v>95500</v>
      </c>
    </row>
    <row r="67" spans="1:13" ht="15" thickBot="1" x14ac:dyDescent="0.35">
      <c r="A67" s="610"/>
      <c r="B67" s="622"/>
      <c r="C67" s="330">
        <v>600</v>
      </c>
      <c r="D67" s="330">
        <v>3000</v>
      </c>
      <c r="E67" s="330">
        <v>1</v>
      </c>
      <c r="F67" s="330">
        <f t="shared" si="7"/>
        <v>1.8</v>
      </c>
      <c r="G67" s="213" t="s">
        <v>89</v>
      </c>
      <c r="H67" s="169">
        <v>5896.7999999999993</v>
      </c>
      <c r="I67" s="315">
        <v>3275.9999999999995</v>
      </c>
      <c r="J67" s="170">
        <v>81900</v>
      </c>
      <c r="K67" s="331">
        <v>6875.9999999999991</v>
      </c>
      <c r="L67" s="315">
        <v>3819.9999999999995</v>
      </c>
      <c r="M67" s="170">
        <v>95500</v>
      </c>
    </row>
  </sheetData>
  <mergeCells count="45">
    <mergeCell ref="A62:A67"/>
    <mergeCell ref="B62:B67"/>
    <mergeCell ref="H51:J51"/>
    <mergeCell ref="K51:M51"/>
    <mergeCell ref="A53:A61"/>
    <mergeCell ref="B53:B61"/>
    <mergeCell ref="A51:A52"/>
    <mergeCell ref="B51:B52"/>
    <mergeCell ref="C51:C52"/>
    <mergeCell ref="D51:D52"/>
    <mergeCell ref="E51:F51"/>
    <mergeCell ref="G51:G52"/>
    <mergeCell ref="A30:A38"/>
    <mergeCell ref="B30:B38"/>
    <mergeCell ref="A39:A44"/>
    <mergeCell ref="B39:B44"/>
    <mergeCell ref="A45:A50"/>
    <mergeCell ref="B45:B50"/>
    <mergeCell ref="K28:M28"/>
    <mergeCell ref="A16:A21"/>
    <mergeCell ref="B16:B21"/>
    <mergeCell ref="A22:A27"/>
    <mergeCell ref="B22:B27"/>
    <mergeCell ref="A28:A29"/>
    <mergeCell ref="B28:B29"/>
    <mergeCell ref="C28:C29"/>
    <mergeCell ref="D28:D29"/>
    <mergeCell ref="E28:F28"/>
    <mergeCell ref="G28:G29"/>
    <mergeCell ref="H28:J28"/>
    <mergeCell ref="A7:A15"/>
    <mergeCell ref="B7:B15"/>
    <mergeCell ref="C5:C6"/>
    <mergeCell ref="D3:L3"/>
    <mergeCell ref="A3:B3"/>
    <mergeCell ref="A1:B2"/>
    <mergeCell ref="D1:L1"/>
    <mergeCell ref="D2:L2"/>
    <mergeCell ref="A5:A6"/>
    <mergeCell ref="B5:B6"/>
    <mergeCell ref="D5:D6"/>
    <mergeCell ref="E5:F5"/>
    <mergeCell ref="G5:G6"/>
    <mergeCell ref="H5:J5"/>
    <mergeCell ref="K5:M5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2498-6F1C-43A0-86C4-9ED8C401B5C0}">
  <sheetPr>
    <tabColor rgb="FFFFFF00"/>
  </sheetPr>
  <dimension ref="A1:Y26"/>
  <sheetViews>
    <sheetView tabSelected="1" topLeftCell="A7" workbookViewId="0">
      <selection activeCell="K18" sqref="K18"/>
    </sheetView>
  </sheetViews>
  <sheetFormatPr defaultRowHeight="14.4" x14ac:dyDescent="0.3"/>
  <cols>
    <col min="2" max="2" width="29.6640625" customWidth="1"/>
    <col min="3" max="3" width="14.33203125" customWidth="1"/>
    <col min="4" max="6" width="13.5546875" customWidth="1"/>
    <col min="7" max="7" width="2.109375" customWidth="1"/>
    <col min="8" max="8" width="15" customWidth="1"/>
    <col min="9" max="9" width="12.6640625" customWidth="1"/>
    <col min="10" max="10" width="15.6640625" customWidth="1"/>
  </cols>
  <sheetData>
    <row r="1" spans="1:25" ht="19.95" customHeight="1" x14ac:dyDescent="0.3">
      <c r="A1" s="638" t="s">
        <v>135</v>
      </c>
      <c r="B1" s="638"/>
      <c r="C1" s="638"/>
      <c r="D1" s="1"/>
      <c r="E1" s="506" t="s">
        <v>16</v>
      </c>
      <c r="F1" s="506"/>
      <c r="G1" s="506"/>
      <c r="H1" s="506"/>
      <c r="I1" s="506"/>
      <c r="J1" s="506"/>
      <c r="K1" s="506"/>
      <c r="L1" s="506"/>
      <c r="M1" s="506"/>
      <c r="N1" s="632"/>
      <c r="O1" s="633"/>
      <c r="P1" s="55"/>
      <c r="Q1" s="636"/>
      <c r="R1" s="636"/>
      <c r="S1" s="636"/>
      <c r="T1" s="636"/>
      <c r="U1" s="636"/>
      <c r="V1" s="636"/>
      <c r="W1" s="636"/>
      <c r="X1" s="636"/>
      <c r="Y1" s="636"/>
    </row>
    <row r="2" spans="1:25" ht="19.95" customHeight="1" x14ac:dyDescent="0.3">
      <c r="A2" s="638"/>
      <c r="B2" s="638"/>
      <c r="C2" s="638"/>
      <c r="D2" s="1"/>
      <c r="E2" s="506" t="s">
        <v>18</v>
      </c>
      <c r="F2" s="506"/>
      <c r="G2" s="506"/>
      <c r="H2" s="506"/>
      <c r="I2" s="506"/>
      <c r="J2" s="506"/>
      <c r="K2" s="506"/>
      <c r="L2" s="506"/>
      <c r="M2" s="506"/>
      <c r="N2" s="634"/>
      <c r="O2" s="635"/>
      <c r="P2" s="55"/>
      <c r="Q2" s="636"/>
      <c r="R2" s="636"/>
      <c r="S2" s="636"/>
      <c r="T2" s="636"/>
      <c r="U2" s="636"/>
      <c r="V2" s="636"/>
      <c r="W2" s="636"/>
      <c r="X2" s="636"/>
      <c r="Y2" s="636"/>
    </row>
    <row r="3" spans="1:25" ht="25.95" customHeight="1" thickBot="1" x14ac:dyDescent="0.45">
      <c r="A3" s="639" t="s">
        <v>58</v>
      </c>
      <c r="B3" s="640"/>
      <c r="C3" s="82"/>
      <c r="D3" s="1"/>
      <c r="E3" s="506" t="s">
        <v>17</v>
      </c>
      <c r="F3" s="506"/>
      <c r="G3" s="506"/>
      <c r="H3" s="506"/>
      <c r="I3" s="506"/>
      <c r="J3" s="506"/>
      <c r="K3" s="506"/>
      <c r="L3" s="506"/>
      <c r="M3" s="506"/>
      <c r="N3" s="637"/>
      <c r="O3" s="637"/>
      <c r="P3" s="73"/>
      <c r="Q3" s="636"/>
      <c r="R3" s="636"/>
      <c r="S3" s="636"/>
      <c r="T3" s="636"/>
      <c r="U3" s="636"/>
      <c r="V3" s="636"/>
      <c r="W3" s="636"/>
      <c r="X3" s="636"/>
      <c r="Y3" s="636"/>
    </row>
    <row r="4" spans="1:25" ht="20.399999999999999" customHeight="1" x14ac:dyDescent="0.3">
      <c r="A4" s="628" t="s">
        <v>136</v>
      </c>
      <c r="B4" s="626" t="s">
        <v>118</v>
      </c>
      <c r="C4" s="625" t="s">
        <v>119</v>
      </c>
      <c r="D4" s="625"/>
      <c r="E4" s="76" t="s">
        <v>120</v>
      </c>
      <c r="F4" s="76" t="s">
        <v>121</v>
      </c>
      <c r="G4" s="1"/>
      <c r="H4" s="647" t="s">
        <v>138</v>
      </c>
      <c r="I4" s="648"/>
      <c r="J4" s="64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6" customHeight="1" x14ac:dyDescent="0.3">
      <c r="A5" s="628"/>
      <c r="B5" s="627"/>
      <c r="C5" s="77" t="s">
        <v>122</v>
      </c>
      <c r="D5" s="77" t="s">
        <v>123</v>
      </c>
      <c r="E5" s="77" t="s">
        <v>123</v>
      </c>
      <c r="F5" s="77" t="s">
        <v>123</v>
      </c>
      <c r="G5" s="1"/>
      <c r="H5" s="74" t="s">
        <v>111</v>
      </c>
      <c r="I5" s="641">
        <v>3.0000000000000001E-3</v>
      </c>
      <c r="J5" s="6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" customHeight="1" x14ac:dyDescent="0.3">
      <c r="A6" s="628"/>
      <c r="B6" s="83" t="s">
        <v>124</v>
      </c>
      <c r="C6" s="84">
        <v>205</v>
      </c>
      <c r="D6" s="84">
        <v>13650</v>
      </c>
      <c r="E6" s="84">
        <v>15288.000000000002</v>
      </c>
      <c r="F6" s="84">
        <v>16653</v>
      </c>
      <c r="G6" s="1"/>
      <c r="H6" s="74" t="s">
        <v>112</v>
      </c>
      <c r="I6" s="643" t="s">
        <v>113</v>
      </c>
      <c r="J6" s="644"/>
      <c r="K6" s="1"/>
      <c r="L6" s="506"/>
      <c r="M6" s="506"/>
      <c r="N6" s="506"/>
      <c r="O6" s="506"/>
      <c r="P6" s="506"/>
      <c r="Q6" s="506"/>
      <c r="R6" s="506"/>
      <c r="S6" s="506"/>
      <c r="T6" s="506"/>
      <c r="U6" s="1"/>
      <c r="V6" s="1"/>
      <c r="W6" s="1"/>
      <c r="X6" s="1"/>
      <c r="Y6" s="1"/>
    </row>
    <row r="7" spans="1:25" ht="18" customHeight="1" x14ac:dyDescent="0.3">
      <c r="A7" s="628"/>
      <c r="B7" s="83" t="s">
        <v>125</v>
      </c>
      <c r="C7" s="84">
        <v>195</v>
      </c>
      <c r="D7" s="84">
        <v>13000</v>
      </c>
      <c r="E7" s="84">
        <v>14560.000000000002</v>
      </c>
      <c r="F7" s="84">
        <v>15860</v>
      </c>
      <c r="G7" s="1"/>
      <c r="H7" s="74" t="s">
        <v>114</v>
      </c>
      <c r="I7" s="643" t="s">
        <v>115</v>
      </c>
      <c r="J7" s="644"/>
      <c r="K7" s="1"/>
      <c r="L7" s="506"/>
      <c r="M7" s="506"/>
      <c r="N7" s="506"/>
      <c r="O7" s="506"/>
      <c r="P7" s="506"/>
      <c r="Q7" s="506"/>
      <c r="R7" s="506"/>
      <c r="S7" s="506"/>
      <c r="T7" s="506"/>
      <c r="U7" s="1"/>
      <c r="V7" s="1"/>
      <c r="W7" s="1"/>
      <c r="X7" s="1"/>
      <c r="Y7" s="1"/>
    </row>
    <row r="8" spans="1:25" ht="18" customHeight="1" thickBot="1" x14ac:dyDescent="0.35">
      <c r="A8" s="628"/>
      <c r="B8" s="83" t="s">
        <v>126</v>
      </c>
      <c r="C8" s="84">
        <v>192</v>
      </c>
      <c r="D8" s="84">
        <v>12800</v>
      </c>
      <c r="E8" s="84">
        <v>14336.000000000002</v>
      </c>
      <c r="F8" s="84">
        <v>15616</v>
      </c>
      <c r="G8" s="1"/>
      <c r="H8" s="75" t="s">
        <v>116</v>
      </c>
      <c r="I8" s="645" t="s">
        <v>117</v>
      </c>
      <c r="J8" s="646"/>
      <c r="K8" s="1"/>
      <c r="L8" s="506"/>
      <c r="M8" s="506"/>
      <c r="N8" s="506"/>
      <c r="O8" s="506"/>
      <c r="P8" s="506"/>
      <c r="Q8" s="506"/>
      <c r="R8" s="506"/>
      <c r="S8" s="506"/>
      <c r="T8" s="506"/>
      <c r="U8" s="1"/>
      <c r="V8" s="1"/>
      <c r="W8" s="1"/>
      <c r="X8" s="1"/>
      <c r="Y8" s="1"/>
    </row>
    <row r="9" spans="1:25" ht="16.2" customHeight="1" thickBot="1" x14ac:dyDescent="0.35">
      <c r="A9" s="628"/>
      <c r="B9" s="83" t="s">
        <v>127</v>
      </c>
      <c r="C9" s="84">
        <v>188</v>
      </c>
      <c r="D9" s="84">
        <v>12500</v>
      </c>
      <c r="E9" s="84">
        <v>14000.000000000002</v>
      </c>
      <c r="F9" s="84">
        <v>15250</v>
      </c>
      <c r="G9" s="1"/>
      <c r="H9" s="650"/>
      <c r="I9" s="651"/>
      <c r="J9" s="65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600000000000001" customHeight="1" x14ac:dyDescent="0.3">
      <c r="A10" s="628"/>
      <c r="B10" s="83" t="s">
        <v>128</v>
      </c>
      <c r="C10" s="84">
        <v>182</v>
      </c>
      <c r="D10" s="84">
        <v>12100</v>
      </c>
      <c r="E10" s="84">
        <v>13552.000000000002</v>
      </c>
      <c r="F10" s="84">
        <v>14762</v>
      </c>
      <c r="G10" s="1"/>
      <c r="H10" s="647" t="s">
        <v>139</v>
      </c>
      <c r="I10" s="648"/>
      <c r="J10" s="649"/>
      <c r="K10" s="1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9.95" customHeight="1" x14ac:dyDescent="0.3">
      <c r="A11" s="628"/>
      <c r="B11" s="78" t="s">
        <v>129</v>
      </c>
      <c r="C11" s="79" t="s">
        <v>258</v>
      </c>
      <c r="D11" s="79" t="s">
        <v>130</v>
      </c>
      <c r="E11" s="79" t="s">
        <v>123</v>
      </c>
      <c r="F11" s="79" t="s">
        <v>123</v>
      </c>
      <c r="G11" s="1"/>
      <c r="H11" s="74" t="s">
        <v>111</v>
      </c>
      <c r="I11" s="641">
        <v>8.9999999999999993E-3</v>
      </c>
      <c r="J11" s="642"/>
      <c r="K11" s="1"/>
      <c r="L11" s="629"/>
      <c r="M11" s="629"/>
      <c r="N11" s="62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7.399999999999999" x14ac:dyDescent="0.3">
      <c r="A12" s="628"/>
      <c r="B12" s="83" t="s">
        <v>131</v>
      </c>
      <c r="C12" s="102"/>
      <c r="D12" s="84">
        <v>12100</v>
      </c>
      <c r="E12" s="467">
        <v>14425.600000000002</v>
      </c>
      <c r="F12" s="467">
        <v>14762</v>
      </c>
      <c r="G12" s="1"/>
      <c r="H12" s="74" t="s">
        <v>112</v>
      </c>
      <c r="I12" s="643" t="s">
        <v>113</v>
      </c>
      <c r="J12" s="644"/>
      <c r="K12" s="1"/>
      <c r="L12" s="81"/>
      <c r="M12" s="630"/>
      <c r="N12" s="63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7.399999999999999" x14ac:dyDescent="0.3">
      <c r="A13" s="628"/>
      <c r="B13" s="83" t="s">
        <v>132</v>
      </c>
      <c r="C13" s="102"/>
      <c r="D13" s="84">
        <v>11800</v>
      </c>
      <c r="E13" s="467">
        <v>14174.720000000001</v>
      </c>
      <c r="F13" s="467">
        <v>14396</v>
      </c>
      <c r="G13" s="1"/>
      <c r="H13" s="74" t="s">
        <v>114</v>
      </c>
      <c r="I13" s="643" t="s">
        <v>115</v>
      </c>
      <c r="J13" s="644"/>
      <c r="K13" s="1"/>
      <c r="L13" s="81"/>
      <c r="M13" s="631"/>
      <c r="N13" s="63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" thickBot="1" x14ac:dyDescent="0.35">
      <c r="A14" s="628"/>
      <c r="B14" s="83" t="s">
        <v>133</v>
      </c>
      <c r="C14" s="102"/>
      <c r="D14" s="84">
        <v>11500</v>
      </c>
      <c r="E14" s="467">
        <v>13798.400000000001</v>
      </c>
      <c r="F14" s="467">
        <v>14030</v>
      </c>
      <c r="G14" s="1"/>
      <c r="H14" s="75" t="s">
        <v>116</v>
      </c>
      <c r="I14" s="645" t="s">
        <v>117</v>
      </c>
      <c r="J14" s="646"/>
      <c r="K14" s="1"/>
      <c r="L14" s="81"/>
      <c r="M14" s="631"/>
      <c r="N14" s="63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7.399999999999999" x14ac:dyDescent="0.3">
      <c r="A15" s="628"/>
      <c r="B15" s="83" t="s">
        <v>134</v>
      </c>
      <c r="C15" s="102"/>
      <c r="D15" s="84">
        <v>11100</v>
      </c>
      <c r="E15" s="467">
        <v>13923.840000000004</v>
      </c>
      <c r="F15" s="467">
        <v>13542</v>
      </c>
      <c r="G15" s="1"/>
      <c r="H15" s="1"/>
      <c r="I15" s="1"/>
      <c r="J15" s="1"/>
      <c r="K15" s="1"/>
      <c r="L15" s="81"/>
      <c r="M15" s="631"/>
      <c r="N15" s="63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7.399999999999999" customHeight="1" x14ac:dyDescent="0.3">
      <c r="A16" s="628" t="s">
        <v>137</v>
      </c>
      <c r="B16" s="626" t="s">
        <v>118</v>
      </c>
      <c r="C16" s="625" t="s">
        <v>119</v>
      </c>
      <c r="D16" s="625"/>
      <c r="E16" s="76" t="s">
        <v>120</v>
      </c>
      <c r="F16" s="76" t="s">
        <v>121</v>
      </c>
      <c r="G16" s="1"/>
      <c r="H16" s="1"/>
      <c r="I16" s="1"/>
      <c r="J16" s="1"/>
      <c r="K16" s="1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7.399999999999999" customHeight="1" x14ac:dyDescent="0.3">
      <c r="A17" s="628"/>
      <c r="B17" s="627"/>
      <c r="C17" s="77" t="s">
        <v>122</v>
      </c>
      <c r="D17" s="77" t="s">
        <v>123</v>
      </c>
      <c r="E17" s="77" t="s">
        <v>123</v>
      </c>
      <c r="F17" s="77" t="s">
        <v>123</v>
      </c>
      <c r="G17" s="1"/>
      <c r="H17" s="1"/>
      <c r="I17" s="466"/>
      <c r="J17" s="1"/>
      <c r="K17" s="1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7.399999999999999" x14ac:dyDescent="0.3">
      <c r="A18" s="628"/>
      <c r="B18" s="85" t="s">
        <v>124</v>
      </c>
      <c r="C18" s="86">
        <v>160</v>
      </c>
      <c r="D18" s="86">
        <v>10650</v>
      </c>
      <c r="E18" s="86">
        <v>11928.000000000002</v>
      </c>
      <c r="F18" s="86">
        <v>12993</v>
      </c>
      <c r="H18" s="1"/>
      <c r="J18" s="466"/>
    </row>
    <row r="19" spans="1:25" ht="17.399999999999999" x14ac:dyDescent="0.3">
      <c r="A19" s="628"/>
      <c r="B19" s="85" t="s">
        <v>125</v>
      </c>
      <c r="C19" s="86">
        <v>153</v>
      </c>
      <c r="D19" s="86">
        <v>10200</v>
      </c>
      <c r="E19" s="86">
        <v>11424.000000000002</v>
      </c>
      <c r="F19" s="86">
        <v>12444</v>
      </c>
      <c r="H19" s="1"/>
      <c r="I19" s="466"/>
      <c r="J19" s="466"/>
    </row>
    <row r="20" spans="1:25" ht="17.399999999999999" x14ac:dyDescent="0.3">
      <c r="A20" s="628"/>
      <c r="B20" s="85" t="s">
        <v>126</v>
      </c>
      <c r="C20" s="86">
        <v>146</v>
      </c>
      <c r="D20" s="86">
        <v>9700</v>
      </c>
      <c r="E20" s="86">
        <v>10864.000000000002</v>
      </c>
      <c r="F20" s="86">
        <v>11834</v>
      </c>
      <c r="H20" s="1"/>
      <c r="I20" s="466"/>
      <c r="J20" s="466"/>
    </row>
    <row r="21" spans="1:25" ht="17.399999999999999" x14ac:dyDescent="0.3">
      <c r="A21" s="628"/>
      <c r="B21" s="85" t="s">
        <v>127</v>
      </c>
      <c r="C21" s="86">
        <v>137</v>
      </c>
      <c r="D21" s="86">
        <v>9100</v>
      </c>
      <c r="E21" s="86">
        <v>10192.000000000002</v>
      </c>
      <c r="F21" s="86">
        <v>11102</v>
      </c>
      <c r="J21" s="466"/>
    </row>
    <row r="22" spans="1:25" ht="17.399999999999999" x14ac:dyDescent="0.3">
      <c r="A22" s="628"/>
      <c r="B22" s="85" t="s">
        <v>128</v>
      </c>
      <c r="C22" s="86">
        <v>130</v>
      </c>
      <c r="D22" s="86">
        <v>8700</v>
      </c>
      <c r="E22" s="86">
        <v>9744.0000000000018</v>
      </c>
      <c r="F22" s="86">
        <v>10614</v>
      </c>
      <c r="J22" s="466"/>
    </row>
    <row r="23" spans="1:25" ht="17.399999999999999" x14ac:dyDescent="0.3">
      <c r="A23" s="628"/>
      <c r="B23" s="80" t="s">
        <v>129</v>
      </c>
      <c r="C23" s="79"/>
      <c r="D23" s="79" t="s">
        <v>130</v>
      </c>
      <c r="E23" s="79" t="s">
        <v>123</v>
      </c>
      <c r="F23" s="79" t="s">
        <v>123</v>
      </c>
      <c r="H23" s="1"/>
    </row>
    <row r="24" spans="1:25" ht="17.399999999999999" x14ac:dyDescent="0.3">
      <c r="A24" s="628"/>
      <c r="B24" s="85" t="s">
        <v>131</v>
      </c>
      <c r="C24" s="86"/>
      <c r="D24" s="86">
        <v>9000</v>
      </c>
      <c r="E24" s="86">
        <v>10080.000000000002</v>
      </c>
      <c r="F24" s="86">
        <v>10980</v>
      </c>
    </row>
    <row r="25" spans="1:25" ht="17.399999999999999" x14ac:dyDescent="0.3">
      <c r="A25" s="628"/>
      <c r="B25" s="85" t="s">
        <v>161</v>
      </c>
      <c r="C25" s="86"/>
      <c r="D25" s="86">
        <v>8200</v>
      </c>
      <c r="E25" s="86">
        <v>9184</v>
      </c>
      <c r="F25" s="86">
        <v>10004</v>
      </c>
    </row>
    <row r="26" spans="1:25" ht="17.399999999999999" x14ac:dyDescent="0.3">
      <c r="A26" s="628"/>
      <c r="B26" s="85" t="s">
        <v>134</v>
      </c>
      <c r="C26" s="86"/>
      <c r="D26" s="86">
        <v>7700</v>
      </c>
      <c r="E26" s="86">
        <v>8624</v>
      </c>
      <c r="F26" s="86">
        <v>9394</v>
      </c>
    </row>
  </sheetData>
  <mergeCells count="35">
    <mergeCell ref="I5:J5"/>
    <mergeCell ref="I6:J6"/>
    <mergeCell ref="I7:J7"/>
    <mergeCell ref="I8:J8"/>
    <mergeCell ref="H10:J10"/>
    <mergeCell ref="H9:J9"/>
    <mergeCell ref="C4:D4"/>
    <mergeCell ref="B4:B5"/>
    <mergeCell ref="E1:M1"/>
    <mergeCell ref="E2:M2"/>
    <mergeCell ref="E3:M3"/>
    <mergeCell ref="A1:C2"/>
    <mergeCell ref="A3:B3"/>
    <mergeCell ref="A4:A15"/>
    <mergeCell ref="L6:T6"/>
    <mergeCell ref="L7:T7"/>
    <mergeCell ref="L8:T8"/>
    <mergeCell ref="I11:J11"/>
    <mergeCell ref="I12:J12"/>
    <mergeCell ref="I13:J13"/>
    <mergeCell ref="I14:J14"/>
    <mergeCell ref="H4:J4"/>
    <mergeCell ref="N1:O2"/>
    <mergeCell ref="Q1:Y1"/>
    <mergeCell ref="Q2:Y2"/>
    <mergeCell ref="N3:O3"/>
    <mergeCell ref="Q3:Y3"/>
    <mergeCell ref="C16:D16"/>
    <mergeCell ref="B16:B17"/>
    <mergeCell ref="A16:A26"/>
    <mergeCell ref="L11:N11"/>
    <mergeCell ref="M12:N12"/>
    <mergeCell ref="M13:N13"/>
    <mergeCell ref="M14:N14"/>
    <mergeCell ref="M15:N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829B-AB5F-4235-B3E7-FE13CF9A3519}">
  <sheetPr>
    <tabColor rgb="FF00B050"/>
    <pageSetUpPr fitToPage="1"/>
  </sheetPr>
  <dimension ref="A1:N128"/>
  <sheetViews>
    <sheetView topLeftCell="A13" workbookViewId="0">
      <selection activeCell="H44" sqref="H44"/>
    </sheetView>
  </sheetViews>
  <sheetFormatPr defaultRowHeight="14.4" x14ac:dyDescent="0.3"/>
  <cols>
    <col min="1" max="1" width="28.6640625" customWidth="1"/>
    <col min="2" max="4" width="10.33203125" customWidth="1"/>
    <col min="5" max="5" width="12.33203125" customWidth="1"/>
  </cols>
  <sheetData>
    <row r="1" spans="1:14" ht="21" customHeight="1" x14ac:dyDescent="0.3">
      <c r="A1" s="517" t="s">
        <v>91</v>
      </c>
      <c r="B1" s="518"/>
      <c r="C1" s="3"/>
      <c r="D1" s="506" t="s">
        <v>16</v>
      </c>
      <c r="E1" s="506"/>
      <c r="F1" s="506"/>
      <c r="G1" s="506"/>
      <c r="H1" s="506"/>
    </row>
    <row r="2" spans="1:14" ht="19.95" customHeight="1" x14ac:dyDescent="0.3">
      <c r="A2" s="607"/>
      <c r="B2" s="608"/>
      <c r="C2" s="3"/>
      <c r="D2" s="506" t="s">
        <v>18</v>
      </c>
      <c r="E2" s="506"/>
      <c r="F2" s="506"/>
      <c r="G2" s="506"/>
      <c r="H2" s="506"/>
    </row>
    <row r="3" spans="1:14" ht="27.6" customHeight="1" thickBot="1" x14ac:dyDescent="0.45">
      <c r="A3" s="614" t="s">
        <v>38</v>
      </c>
      <c r="B3" s="614"/>
      <c r="C3" s="1"/>
      <c r="D3" s="20" t="s">
        <v>17</v>
      </c>
      <c r="E3" s="20"/>
      <c r="F3" s="20"/>
      <c r="G3" s="20"/>
      <c r="H3" s="20"/>
    </row>
    <row r="4" spans="1:14" ht="24" customHeight="1" x14ac:dyDescent="0.3">
      <c r="A4" s="528" t="s">
        <v>0</v>
      </c>
      <c r="B4" s="587" t="s">
        <v>61</v>
      </c>
      <c r="C4" s="587" t="s">
        <v>87</v>
      </c>
      <c r="D4" s="587" t="s">
        <v>1</v>
      </c>
      <c r="E4" s="515" t="s">
        <v>7</v>
      </c>
      <c r="F4" s="565" t="s">
        <v>2</v>
      </c>
      <c r="G4" s="566"/>
      <c r="H4" s="530" t="s">
        <v>3</v>
      </c>
      <c r="I4" s="532"/>
    </row>
    <row r="5" spans="1:14" ht="28.2" thickBot="1" x14ac:dyDescent="0.35">
      <c r="A5" s="529"/>
      <c r="B5" s="588"/>
      <c r="C5" s="588"/>
      <c r="D5" s="588"/>
      <c r="E5" s="516"/>
      <c r="F5" s="144" t="s">
        <v>59</v>
      </c>
      <c r="G5" s="19" t="s">
        <v>9</v>
      </c>
      <c r="H5" s="144" t="s">
        <v>59</v>
      </c>
      <c r="I5" s="19" t="s">
        <v>9</v>
      </c>
    </row>
    <row r="6" spans="1:14" x14ac:dyDescent="0.3">
      <c r="A6" s="667" t="s">
        <v>109</v>
      </c>
      <c r="B6" s="659">
        <v>40</v>
      </c>
      <c r="C6" s="326">
        <v>300</v>
      </c>
      <c r="D6" s="326">
        <v>800</v>
      </c>
      <c r="E6" s="655" t="s">
        <v>244</v>
      </c>
      <c r="F6" s="327">
        <v>500</v>
      </c>
      <c r="G6" s="204">
        <v>52000</v>
      </c>
      <c r="H6" s="327">
        <v>650</v>
      </c>
      <c r="I6" s="204">
        <v>67700</v>
      </c>
    </row>
    <row r="7" spans="1:14" x14ac:dyDescent="0.3">
      <c r="A7" s="668"/>
      <c r="B7" s="660"/>
      <c r="C7" s="54">
        <v>300</v>
      </c>
      <c r="D7" s="54">
        <v>900</v>
      </c>
      <c r="E7" s="657"/>
      <c r="F7" s="165">
        <v>560</v>
      </c>
      <c r="G7" s="166">
        <v>52000</v>
      </c>
      <c r="H7" s="165">
        <v>735</v>
      </c>
      <c r="I7" s="166">
        <v>67700</v>
      </c>
    </row>
    <row r="8" spans="1:14" x14ac:dyDescent="0.3">
      <c r="A8" s="668"/>
      <c r="B8" s="660"/>
      <c r="C8" s="54">
        <v>300</v>
      </c>
      <c r="D8" s="54">
        <v>1000</v>
      </c>
      <c r="E8" s="657"/>
      <c r="F8" s="165">
        <v>620</v>
      </c>
      <c r="G8" s="166">
        <v>52000</v>
      </c>
      <c r="H8" s="165">
        <v>815</v>
      </c>
      <c r="I8" s="166">
        <v>67700</v>
      </c>
      <c r="K8" s="56"/>
      <c r="L8" s="56"/>
      <c r="M8" s="56"/>
      <c r="N8" s="56"/>
    </row>
    <row r="9" spans="1:14" ht="15" thickBot="1" x14ac:dyDescent="0.35">
      <c r="A9" s="668"/>
      <c r="B9" s="661"/>
      <c r="C9" s="330">
        <v>300</v>
      </c>
      <c r="D9" s="330">
        <v>1200</v>
      </c>
      <c r="E9" s="656"/>
      <c r="F9" s="169">
        <v>750</v>
      </c>
      <c r="G9" s="166">
        <v>52000</v>
      </c>
      <c r="H9" s="169">
        <v>975</v>
      </c>
      <c r="I9" s="166">
        <v>67700</v>
      </c>
      <c r="K9" s="56"/>
      <c r="L9" s="56"/>
      <c r="M9" s="56"/>
      <c r="N9" s="56"/>
    </row>
    <row r="10" spans="1:14" x14ac:dyDescent="0.3">
      <c r="A10" s="668"/>
      <c r="B10" s="680">
        <v>40</v>
      </c>
      <c r="C10" s="58">
        <v>300</v>
      </c>
      <c r="D10" s="58">
        <v>800</v>
      </c>
      <c r="E10" s="653" t="s">
        <v>246</v>
      </c>
      <c r="F10" s="221">
        <v>768</v>
      </c>
      <c r="G10" s="188">
        <v>80000</v>
      </c>
      <c r="H10" s="221">
        <v>875</v>
      </c>
      <c r="I10" s="188">
        <v>91000</v>
      </c>
      <c r="K10" s="419"/>
      <c r="L10" s="419"/>
      <c r="M10" s="419"/>
      <c r="N10" s="419"/>
    </row>
    <row r="11" spans="1:14" x14ac:dyDescent="0.3">
      <c r="A11" s="668"/>
      <c r="B11" s="681"/>
      <c r="C11" s="16">
        <v>300</v>
      </c>
      <c r="D11" s="16">
        <v>900</v>
      </c>
      <c r="E11" s="658"/>
      <c r="F11" s="167">
        <v>864</v>
      </c>
      <c r="G11" s="168">
        <v>80000</v>
      </c>
      <c r="H11" s="167">
        <v>985</v>
      </c>
      <c r="I11" s="168">
        <v>91000</v>
      </c>
      <c r="K11" s="419"/>
      <c r="L11" s="419"/>
      <c r="M11" s="419"/>
      <c r="N11" s="419"/>
    </row>
    <row r="12" spans="1:14" x14ac:dyDescent="0.3">
      <c r="A12" s="668"/>
      <c r="B12" s="681"/>
      <c r="C12" s="16">
        <v>300</v>
      </c>
      <c r="D12" s="16">
        <v>1000</v>
      </c>
      <c r="E12" s="658"/>
      <c r="F12" s="167">
        <v>960</v>
      </c>
      <c r="G12" s="168">
        <v>80000</v>
      </c>
      <c r="H12" s="167">
        <v>1095</v>
      </c>
      <c r="I12" s="168">
        <v>91000</v>
      </c>
      <c r="K12" s="419"/>
      <c r="L12" s="419"/>
      <c r="M12" s="419"/>
      <c r="N12" s="419"/>
    </row>
    <row r="13" spans="1:14" ht="15" thickBot="1" x14ac:dyDescent="0.35">
      <c r="A13" s="668"/>
      <c r="B13" s="682"/>
      <c r="C13" s="63">
        <v>300</v>
      </c>
      <c r="D13" s="63">
        <v>1200</v>
      </c>
      <c r="E13" s="654"/>
      <c r="F13" s="259">
        <v>1152</v>
      </c>
      <c r="G13" s="168">
        <v>80000</v>
      </c>
      <c r="H13" s="259">
        <v>1310</v>
      </c>
      <c r="I13" s="168">
        <v>91000</v>
      </c>
      <c r="K13" s="419"/>
      <c r="L13" s="419"/>
      <c r="M13" s="419"/>
      <c r="N13" s="419"/>
    </row>
    <row r="14" spans="1:14" x14ac:dyDescent="0.3">
      <c r="A14" s="668"/>
      <c r="B14" s="659">
        <v>40</v>
      </c>
      <c r="C14" s="326">
        <v>300</v>
      </c>
      <c r="D14" s="326">
        <v>800</v>
      </c>
      <c r="E14" s="655" t="s">
        <v>245</v>
      </c>
      <c r="F14" s="327">
        <v>418</v>
      </c>
      <c r="G14" s="204">
        <v>43500</v>
      </c>
      <c r="H14" s="327">
        <v>490</v>
      </c>
      <c r="I14" s="204">
        <v>50700</v>
      </c>
      <c r="K14" s="419"/>
      <c r="L14" s="419"/>
      <c r="M14" s="419"/>
      <c r="N14" s="419"/>
    </row>
    <row r="15" spans="1:14" x14ac:dyDescent="0.3">
      <c r="A15" s="668"/>
      <c r="B15" s="660"/>
      <c r="C15" s="54">
        <v>300</v>
      </c>
      <c r="D15" s="54">
        <v>900</v>
      </c>
      <c r="E15" s="657"/>
      <c r="F15" s="165">
        <v>470</v>
      </c>
      <c r="G15" s="166">
        <v>43500</v>
      </c>
      <c r="H15" s="165">
        <v>550</v>
      </c>
      <c r="I15" s="166">
        <v>50700</v>
      </c>
      <c r="K15" s="419"/>
      <c r="L15" s="419"/>
      <c r="M15" s="419"/>
      <c r="N15" s="419"/>
    </row>
    <row r="16" spans="1:14" x14ac:dyDescent="0.3">
      <c r="A16" s="668"/>
      <c r="B16" s="660"/>
      <c r="C16" s="54">
        <v>300</v>
      </c>
      <c r="D16" s="54">
        <v>1000</v>
      </c>
      <c r="E16" s="657"/>
      <c r="F16" s="165">
        <v>522</v>
      </c>
      <c r="G16" s="166">
        <v>43500</v>
      </c>
      <c r="H16" s="165">
        <v>610</v>
      </c>
      <c r="I16" s="166">
        <v>50700</v>
      </c>
      <c r="K16" s="419"/>
      <c r="L16" s="419"/>
      <c r="M16" s="419"/>
      <c r="N16" s="419"/>
    </row>
    <row r="17" spans="1:14" ht="15" thickBot="1" x14ac:dyDescent="0.35">
      <c r="A17" s="669"/>
      <c r="B17" s="661"/>
      <c r="C17" s="330">
        <v>300</v>
      </c>
      <c r="D17" s="330">
        <v>1200</v>
      </c>
      <c r="E17" s="656"/>
      <c r="F17" s="169">
        <v>627</v>
      </c>
      <c r="G17" s="166">
        <v>43500</v>
      </c>
      <c r="H17" s="169">
        <v>730</v>
      </c>
      <c r="I17" s="170">
        <v>50700</v>
      </c>
      <c r="K17" s="419"/>
      <c r="L17" s="419"/>
      <c r="M17" s="419"/>
      <c r="N17" s="419"/>
    </row>
    <row r="18" spans="1:14" ht="22.95" customHeight="1" x14ac:dyDescent="0.3">
      <c r="A18" s="677" t="s">
        <v>110</v>
      </c>
      <c r="B18" s="670">
        <v>40</v>
      </c>
      <c r="C18" s="58">
        <v>300</v>
      </c>
      <c r="D18" s="58">
        <v>1000</v>
      </c>
      <c r="E18" s="653" t="s">
        <v>243</v>
      </c>
      <c r="F18" s="223">
        <v>1476</v>
      </c>
      <c r="G18" s="17">
        <v>123500</v>
      </c>
      <c r="H18" s="223">
        <v>1560</v>
      </c>
      <c r="I18" s="17">
        <v>130000</v>
      </c>
    </row>
    <row r="19" spans="1:14" ht="22.95" customHeight="1" thickBot="1" x14ac:dyDescent="0.35">
      <c r="A19" s="679"/>
      <c r="B19" s="676"/>
      <c r="C19" s="63">
        <v>300</v>
      </c>
      <c r="D19" s="63">
        <v>1200</v>
      </c>
      <c r="E19" s="654"/>
      <c r="F19" s="255">
        <v>1780</v>
      </c>
      <c r="G19" s="256">
        <v>123500</v>
      </c>
      <c r="H19" s="255">
        <v>1875</v>
      </c>
      <c r="I19" s="256">
        <v>130000</v>
      </c>
    </row>
    <row r="20" spans="1:14" ht="22.95" customHeight="1" x14ac:dyDescent="0.3">
      <c r="A20" s="665" t="s">
        <v>169</v>
      </c>
      <c r="B20" s="666">
        <v>18</v>
      </c>
      <c r="C20" s="66">
        <v>200</v>
      </c>
      <c r="D20" s="66">
        <v>1000</v>
      </c>
      <c r="E20" s="655" t="s">
        <v>243</v>
      </c>
      <c r="F20" s="339">
        <v>454</v>
      </c>
      <c r="G20" s="340">
        <v>126000</v>
      </c>
      <c r="H20" s="339">
        <v>468</v>
      </c>
      <c r="I20" s="340">
        <v>130000</v>
      </c>
    </row>
    <row r="21" spans="1:14" ht="22.95" customHeight="1" thickBot="1" x14ac:dyDescent="0.35">
      <c r="A21" s="665"/>
      <c r="B21" s="666"/>
      <c r="C21" s="71">
        <v>200</v>
      </c>
      <c r="D21" s="71">
        <v>1200</v>
      </c>
      <c r="E21" s="656"/>
      <c r="F21" s="341">
        <v>545</v>
      </c>
      <c r="G21" s="342">
        <v>126000</v>
      </c>
      <c r="H21" s="341">
        <v>562</v>
      </c>
      <c r="I21" s="342">
        <v>130000</v>
      </c>
    </row>
    <row r="22" spans="1:14" x14ac:dyDescent="0.3">
      <c r="A22" s="677" t="s">
        <v>170</v>
      </c>
      <c r="B22" s="670">
        <v>18</v>
      </c>
      <c r="C22" s="58">
        <v>200</v>
      </c>
      <c r="D22" s="58">
        <v>800</v>
      </c>
      <c r="E22" s="214" t="s">
        <v>14</v>
      </c>
      <c r="F22" s="221">
        <v>180.57600000000002</v>
      </c>
      <c r="G22" s="188">
        <v>62700</v>
      </c>
      <c r="H22" s="221">
        <v>215</v>
      </c>
      <c r="I22" s="188">
        <v>73100</v>
      </c>
    </row>
    <row r="23" spans="1:14" x14ac:dyDescent="0.3">
      <c r="A23" s="678"/>
      <c r="B23" s="671"/>
      <c r="C23" s="16">
        <v>200</v>
      </c>
      <c r="D23" s="16">
        <v>900</v>
      </c>
      <c r="E23" s="208" t="s">
        <v>14</v>
      </c>
      <c r="F23" s="167">
        <v>203.148</v>
      </c>
      <c r="G23" s="168">
        <v>62700</v>
      </c>
      <c r="H23" s="167">
        <v>240</v>
      </c>
      <c r="I23" s="168">
        <v>73100</v>
      </c>
    </row>
    <row r="24" spans="1:14" x14ac:dyDescent="0.3">
      <c r="A24" s="678"/>
      <c r="B24" s="671"/>
      <c r="C24" s="16">
        <v>200</v>
      </c>
      <c r="D24" s="16">
        <v>1000</v>
      </c>
      <c r="E24" s="208" t="s">
        <v>14</v>
      </c>
      <c r="F24" s="167">
        <v>225.72</v>
      </c>
      <c r="G24" s="168">
        <v>62700</v>
      </c>
      <c r="H24" s="167">
        <v>265</v>
      </c>
      <c r="I24" s="168">
        <v>73100</v>
      </c>
    </row>
    <row r="25" spans="1:14" x14ac:dyDescent="0.3">
      <c r="A25" s="678"/>
      <c r="B25" s="672"/>
      <c r="C25" s="16">
        <v>200</v>
      </c>
      <c r="D25" s="16">
        <v>1200</v>
      </c>
      <c r="E25" s="208" t="s">
        <v>14</v>
      </c>
      <c r="F25" s="167">
        <v>270.86399999999998</v>
      </c>
      <c r="G25" s="168">
        <v>62700</v>
      </c>
      <c r="H25" s="167">
        <v>320</v>
      </c>
      <c r="I25" s="168">
        <v>73100</v>
      </c>
    </row>
    <row r="26" spans="1:14" x14ac:dyDescent="0.3">
      <c r="A26" s="678"/>
      <c r="B26" s="673">
        <v>18</v>
      </c>
      <c r="C26" s="54">
        <v>200</v>
      </c>
      <c r="D26" s="54">
        <v>800</v>
      </c>
      <c r="E26" s="212" t="s">
        <v>89</v>
      </c>
      <c r="F26" s="165">
        <v>256.608</v>
      </c>
      <c r="G26" s="166">
        <v>89100</v>
      </c>
      <c r="H26" s="165">
        <v>300</v>
      </c>
      <c r="I26" s="166">
        <v>103900</v>
      </c>
    </row>
    <row r="27" spans="1:14" x14ac:dyDescent="0.3">
      <c r="A27" s="678"/>
      <c r="B27" s="666"/>
      <c r="C27" s="54">
        <v>200</v>
      </c>
      <c r="D27" s="54">
        <v>900</v>
      </c>
      <c r="E27" s="212" t="s">
        <v>89</v>
      </c>
      <c r="F27" s="165">
        <v>288.68399999999997</v>
      </c>
      <c r="G27" s="166">
        <v>89100</v>
      </c>
      <c r="H27" s="165">
        <v>335</v>
      </c>
      <c r="I27" s="166">
        <v>103900</v>
      </c>
    </row>
    <row r="28" spans="1:14" x14ac:dyDescent="0.3">
      <c r="A28" s="678"/>
      <c r="B28" s="666"/>
      <c r="C28" s="54">
        <v>200</v>
      </c>
      <c r="D28" s="54">
        <v>1000</v>
      </c>
      <c r="E28" s="212" t="s">
        <v>89</v>
      </c>
      <c r="F28" s="165">
        <v>320.76</v>
      </c>
      <c r="G28" s="166">
        <v>89100</v>
      </c>
      <c r="H28" s="165">
        <v>375</v>
      </c>
      <c r="I28" s="166">
        <v>103900</v>
      </c>
    </row>
    <row r="29" spans="1:14" x14ac:dyDescent="0.3">
      <c r="A29" s="678"/>
      <c r="B29" s="674"/>
      <c r="C29" s="54">
        <v>200</v>
      </c>
      <c r="D29" s="54">
        <v>1200</v>
      </c>
      <c r="E29" s="212" t="s">
        <v>89</v>
      </c>
      <c r="F29" s="165">
        <v>384.91199999999998</v>
      </c>
      <c r="G29" s="166">
        <v>89100</v>
      </c>
      <c r="H29" s="165">
        <v>450</v>
      </c>
      <c r="I29" s="166">
        <v>103900</v>
      </c>
    </row>
    <row r="30" spans="1:14" x14ac:dyDescent="0.3">
      <c r="A30" s="678"/>
      <c r="B30" s="675">
        <v>18</v>
      </c>
      <c r="C30" s="16">
        <v>200</v>
      </c>
      <c r="D30" s="16">
        <v>800</v>
      </c>
      <c r="E30" s="208" t="s">
        <v>90</v>
      </c>
      <c r="F30" s="167">
        <v>135.648</v>
      </c>
      <c r="G30" s="168">
        <v>47100</v>
      </c>
      <c r="H30" s="167">
        <v>160</v>
      </c>
      <c r="I30" s="168">
        <v>54900</v>
      </c>
    </row>
    <row r="31" spans="1:14" x14ac:dyDescent="0.3">
      <c r="A31" s="678"/>
      <c r="B31" s="671"/>
      <c r="C31" s="16">
        <v>200</v>
      </c>
      <c r="D31" s="16">
        <v>900</v>
      </c>
      <c r="E31" s="208" t="s">
        <v>90</v>
      </c>
      <c r="F31" s="167">
        <v>152.60399999999998</v>
      </c>
      <c r="G31" s="168">
        <v>47100</v>
      </c>
      <c r="H31" s="167">
        <v>180</v>
      </c>
      <c r="I31" s="168">
        <v>54900</v>
      </c>
    </row>
    <row r="32" spans="1:14" x14ac:dyDescent="0.3">
      <c r="A32" s="678"/>
      <c r="B32" s="671"/>
      <c r="C32" s="16">
        <v>200</v>
      </c>
      <c r="D32" s="16">
        <v>1000</v>
      </c>
      <c r="E32" s="208" t="s">
        <v>90</v>
      </c>
      <c r="F32" s="167">
        <v>169.56</v>
      </c>
      <c r="G32" s="168">
        <v>47100</v>
      </c>
      <c r="H32" s="167">
        <v>200</v>
      </c>
      <c r="I32" s="168">
        <v>54900</v>
      </c>
    </row>
    <row r="33" spans="1:9" ht="15" thickBot="1" x14ac:dyDescent="0.35">
      <c r="A33" s="679"/>
      <c r="B33" s="676"/>
      <c r="C33" s="63">
        <v>200</v>
      </c>
      <c r="D33" s="63">
        <v>1200</v>
      </c>
      <c r="E33" s="285" t="s">
        <v>90</v>
      </c>
      <c r="F33" s="167">
        <v>203.47200000000001</v>
      </c>
      <c r="G33" s="168">
        <v>47100</v>
      </c>
      <c r="H33" s="167">
        <v>240</v>
      </c>
      <c r="I33" s="168">
        <v>54900</v>
      </c>
    </row>
    <row r="34" spans="1:9" x14ac:dyDescent="0.3">
      <c r="A34" s="662" t="s">
        <v>92</v>
      </c>
      <c r="B34" s="659">
        <v>40</v>
      </c>
      <c r="C34" s="326">
        <v>800</v>
      </c>
      <c r="D34" s="326">
        <v>800</v>
      </c>
      <c r="E34" s="379" t="s">
        <v>14</v>
      </c>
      <c r="F34" s="327">
        <v>1451.52</v>
      </c>
      <c r="G34" s="204">
        <v>56700</v>
      </c>
      <c r="H34" s="327">
        <v>1692.16</v>
      </c>
      <c r="I34" s="204">
        <v>66100</v>
      </c>
    </row>
    <row r="35" spans="1:9" x14ac:dyDescent="0.3">
      <c r="A35" s="663"/>
      <c r="B35" s="660"/>
      <c r="C35" s="54">
        <v>1000</v>
      </c>
      <c r="D35" s="54">
        <v>1000</v>
      </c>
      <c r="E35" s="380" t="s">
        <v>14</v>
      </c>
      <c r="F35" s="165">
        <v>2268</v>
      </c>
      <c r="G35" s="166">
        <v>56700</v>
      </c>
      <c r="H35" s="165">
        <v>2644</v>
      </c>
      <c r="I35" s="166">
        <v>66100</v>
      </c>
    </row>
    <row r="36" spans="1:9" x14ac:dyDescent="0.3">
      <c r="A36" s="663"/>
      <c r="B36" s="660"/>
      <c r="C36" s="54">
        <v>1200</v>
      </c>
      <c r="D36" s="54">
        <v>1200</v>
      </c>
      <c r="E36" s="380" t="s">
        <v>14</v>
      </c>
      <c r="F36" s="165">
        <v>3265.92</v>
      </c>
      <c r="G36" s="166">
        <v>56700</v>
      </c>
      <c r="H36" s="165">
        <v>3807.3599999999997</v>
      </c>
      <c r="I36" s="166">
        <v>66100</v>
      </c>
    </row>
    <row r="37" spans="1:9" ht="15" thickBot="1" x14ac:dyDescent="0.35">
      <c r="A37" s="664"/>
      <c r="B37" s="661"/>
      <c r="C37" s="330">
        <v>1000</v>
      </c>
      <c r="D37" s="330">
        <v>2000</v>
      </c>
      <c r="E37" s="381" t="s">
        <v>14</v>
      </c>
      <c r="F37" s="169">
        <v>4536</v>
      </c>
      <c r="G37" s="170">
        <v>56700</v>
      </c>
      <c r="H37" s="169">
        <v>5288</v>
      </c>
      <c r="I37" s="170">
        <v>66100</v>
      </c>
    </row>
    <row r="38" spans="1:9" x14ac:dyDescent="0.3">
      <c r="A38" s="683" t="s">
        <v>93</v>
      </c>
      <c r="B38" s="659">
        <v>50</v>
      </c>
      <c r="C38" s="326">
        <v>300</v>
      </c>
      <c r="D38" s="326">
        <v>3000</v>
      </c>
      <c r="E38" s="379" t="s">
        <v>14</v>
      </c>
      <c r="F38" s="327">
        <v>2551.5</v>
      </c>
      <c r="G38" s="204">
        <v>56700</v>
      </c>
      <c r="H38" s="327">
        <v>2974.5</v>
      </c>
      <c r="I38" s="204">
        <v>66100</v>
      </c>
    </row>
    <row r="39" spans="1:9" x14ac:dyDescent="0.3">
      <c r="A39" s="683"/>
      <c r="B39" s="660"/>
      <c r="C39" s="54">
        <v>300</v>
      </c>
      <c r="D39" s="54">
        <v>4000</v>
      </c>
      <c r="E39" s="380" t="s">
        <v>14</v>
      </c>
      <c r="F39" s="165">
        <v>3402</v>
      </c>
      <c r="G39" s="166">
        <v>56700</v>
      </c>
      <c r="H39" s="165">
        <v>3966</v>
      </c>
      <c r="I39" s="166">
        <v>66100</v>
      </c>
    </row>
    <row r="40" spans="1:9" ht="15" thickBot="1" x14ac:dyDescent="0.35">
      <c r="A40" s="683"/>
      <c r="B40" s="661"/>
      <c r="C40" s="330">
        <v>300</v>
      </c>
      <c r="D40" s="330">
        <v>5000</v>
      </c>
      <c r="E40" s="381" t="s">
        <v>14</v>
      </c>
      <c r="F40" s="169">
        <v>42525</v>
      </c>
      <c r="G40" s="170">
        <v>56700</v>
      </c>
      <c r="H40" s="169">
        <v>49575</v>
      </c>
      <c r="I40" s="170">
        <v>66100</v>
      </c>
    </row>
    <row r="41" spans="1:9" ht="14.4" customHeight="1" x14ac:dyDescent="0.3">
      <c r="A41" s="677" t="s">
        <v>94</v>
      </c>
      <c r="B41" s="196">
        <v>80</v>
      </c>
      <c r="C41" s="196">
        <v>80</v>
      </c>
      <c r="D41" s="196">
        <v>3000</v>
      </c>
      <c r="E41" s="377" t="s">
        <v>14</v>
      </c>
      <c r="F41" s="254">
        <v>1088.6399999999999</v>
      </c>
      <c r="G41" s="206">
        <v>56700</v>
      </c>
      <c r="H41" s="254">
        <v>1269.1199999999999</v>
      </c>
      <c r="I41" s="206">
        <v>66100</v>
      </c>
    </row>
    <row r="42" spans="1:9" ht="14.4" customHeight="1" x14ac:dyDescent="0.3">
      <c r="A42" s="678"/>
      <c r="B42" s="16">
        <v>80</v>
      </c>
      <c r="C42" s="16">
        <v>80</v>
      </c>
      <c r="D42" s="16">
        <v>4000</v>
      </c>
      <c r="E42" s="378" t="s">
        <v>14</v>
      </c>
      <c r="F42" s="167">
        <v>1451.52</v>
      </c>
      <c r="G42" s="168">
        <v>56700</v>
      </c>
      <c r="H42" s="167">
        <v>1692.16</v>
      </c>
      <c r="I42" s="168">
        <v>66100</v>
      </c>
    </row>
    <row r="43" spans="1:9" ht="14.4" customHeight="1" x14ac:dyDescent="0.3">
      <c r="A43" s="678"/>
      <c r="B43" s="16">
        <v>80</v>
      </c>
      <c r="C43" s="16">
        <v>80</v>
      </c>
      <c r="D43" s="16">
        <v>6000</v>
      </c>
      <c r="E43" s="378" t="s">
        <v>14</v>
      </c>
      <c r="F43" s="167">
        <v>2177.2799999999997</v>
      </c>
      <c r="G43" s="168">
        <v>56700</v>
      </c>
      <c r="H43" s="167">
        <v>2538.2399999999998</v>
      </c>
      <c r="I43" s="168">
        <v>66100</v>
      </c>
    </row>
    <row r="44" spans="1:9" x14ac:dyDescent="0.3">
      <c r="A44" s="678"/>
      <c r="B44" s="54">
        <v>90</v>
      </c>
      <c r="C44" s="54">
        <v>90</v>
      </c>
      <c r="D44" s="54">
        <v>3000</v>
      </c>
      <c r="E44" s="212" t="s">
        <v>14</v>
      </c>
      <c r="F44" s="165">
        <v>1377.81</v>
      </c>
      <c r="G44" s="166">
        <v>56700</v>
      </c>
      <c r="H44" s="165">
        <v>1606.23</v>
      </c>
      <c r="I44" s="166">
        <v>66100</v>
      </c>
    </row>
    <row r="45" spans="1:9" x14ac:dyDescent="0.3">
      <c r="A45" s="678"/>
      <c r="B45" s="54">
        <v>90</v>
      </c>
      <c r="C45" s="54">
        <v>90</v>
      </c>
      <c r="D45" s="54">
        <v>4000</v>
      </c>
      <c r="E45" s="212" t="s">
        <v>14</v>
      </c>
      <c r="F45" s="165">
        <v>1837.08</v>
      </c>
      <c r="G45" s="166">
        <v>56700</v>
      </c>
      <c r="H45" s="165">
        <v>2141.64</v>
      </c>
      <c r="I45" s="166">
        <v>66100</v>
      </c>
    </row>
    <row r="46" spans="1:9" x14ac:dyDescent="0.3">
      <c r="A46" s="678"/>
      <c r="B46" s="54">
        <v>90</v>
      </c>
      <c r="C46" s="54">
        <v>90</v>
      </c>
      <c r="D46" s="54">
        <v>6000</v>
      </c>
      <c r="E46" s="212" t="s">
        <v>14</v>
      </c>
      <c r="F46" s="165">
        <v>2755.62</v>
      </c>
      <c r="G46" s="166">
        <v>56700</v>
      </c>
      <c r="H46" s="165">
        <v>3212.46</v>
      </c>
      <c r="I46" s="166">
        <v>66100</v>
      </c>
    </row>
    <row r="47" spans="1:9" x14ac:dyDescent="0.3">
      <c r="A47" s="678"/>
      <c r="B47" s="16">
        <v>100</v>
      </c>
      <c r="C47" s="16">
        <v>100</v>
      </c>
      <c r="D47" s="16">
        <v>3000</v>
      </c>
      <c r="E47" s="378" t="s">
        <v>14</v>
      </c>
      <c r="F47" s="167">
        <v>1701</v>
      </c>
      <c r="G47" s="168">
        <v>56700</v>
      </c>
      <c r="H47" s="167">
        <v>1983</v>
      </c>
      <c r="I47" s="168">
        <v>66100</v>
      </c>
    </row>
    <row r="48" spans="1:9" x14ac:dyDescent="0.3">
      <c r="A48" s="678"/>
      <c r="B48" s="16">
        <v>100</v>
      </c>
      <c r="C48" s="16">
        <v>100</v>
      </c>
      <c r="D48" s="16">
        <v>4000</v>
      </c>
      <c r="E48" s="378" t="s">
        <v>14</v>
      </c>
      <c r="F48" s="167">
        <v>2268</v>
      </c>
      <c r="G48" s="168">
        <v>56700</v>
      </c>
      <c r="H48" s="167">
        <v>2644</v>
      </c>
      <c r="I48" s="168">
        <v>66100</v>
      </c>
    </row>
    <row r="49" spans="1:9" x14ac:dyDescent="0.3">
      <c r="A49" s="678"/>
      <c r="B49" s="16">
        <v>100</v>
      </c>
      <c r="C49" s="16">
        <v>100</v>
      </c>
      <c r="D49" s="16">
        <v>6000</v>
      </c>
      <c r="E49" s="378" t="s">
        <v>14</v>
      </c>
      <c r="F49" s="167">
        <v>3402</v>
      </c>
      <c r="G49" s="168">
        <v>56700</v>
      </c>
      <c r="H49" s="167">
        <v>3966</v>
      </c>
      <c r="I49" s="168">
        <v>66100</v>
      </c>
    </row>
    <row r="50" spans="1:9" x14ac:dyDescent="0.3">
      <c r="A50" s="678"/>
      <c r="B50" s="54">
        <v>130</v>
      </c>
      <c r="C50" s="54">
        <v>130</v>
      </c>
      <c r="D50" s="54">
        <v>3000</v>
      </c>
      <c r="E50" s="212" t="s">
        <v>14</v>
      </c>
      <c r="F50" s="165">
        <v>2874.69</v>
      </c>
      <c r="G50" s="166">
        <v>56700</v>
      </c>
      <c r="H50" s="165">
        <v>3351.27</v>
      </c>
      <c r="I50" s="166">
        <v>66100</v>
      </c>
    </row>
    <row r="51" spans="1:9" x14ac:dyDescent="0.3">
      <c r="A51" s="678"/>
      <c r="B51" s="54">
        <v>130</v>
      </c>
      <c r="C51" s="54">
        <v>130</v>
      </c>
      <c r="D51" s="54">
        <v>4000</v>
      </c>
      <c r="E51" s="212" t="s">
        <v>14</v>
      </c>
      <c r="F51" s="165">
        <v>3832.9200000000005</v>
      </c>
      <c r="G51" s="166">
        <v>56700</v>
      </c>
      <c r="H51" s="165">
        <v>4468.3600000000006</v>
      </c>
      <c r="I51" s="166">
        <v>66100</v>
      </c>
    </row>
    <row r="52" spans="1:9" ht="15" thickBot="1" x14ac:dyDescent="0.35">
      <c r="A52" s="679"/>
      <c r="B52" s="330">
        <v>130</v>
      </c>
      <c r="C52" s="330">
        <v>130</v>
      </c>
      <c r="D52" s="330">
        <v>6000</v>
      </c>
      <c r="E52" s="213" t="s">
        <v>14</v>
      </c>
      <c r="F52" s="169">
        <v>5749.38</v>
      </c>
      <c r="G52" s="166">
        <v>56700</v>
      </c>
      <c r="H52" s="169">
        <v>6702.54</v>
      </c>
      <c r="I52" s="166">
        <v>66100</v>
      </c>
    </row>
    <row r="53" spans="1:9" x14ac:dyDescent="0.3">
      <c r="A53" s="684" t="s">
        <v>95</v>
      </c>
      <c r="B53" s="57" t="s">
        <v>96</v>
      </c>
      <c r="C53" s="58">
        <v>80</v>
      </c>
      <c r="D53" s="58">
        <v>80</v>
      </c>
      <c r="E53" s="58">
        <v>1200</v>
      </c>
      <c r="F53" s="471">
        <v>870</v>
      </c>
      <c r="G53" s="687"/>
      <c r="H53" s="472"/>
      <c r="I53" s="59" t="s">
        <v>97</v>
      </c>
    </row>
    <row r="54" spans="1:9" x14ac:dyDescent="0.3">
      <c r="A54" s="685"/>
      <c r="B54" s="60" t="s">
        <v>98</v>
      </c>
      <c r="C54" s="16">
        <v>80</v>
      </c>
      <c r="D54" s="16">
        <v>80</v>
      </c>
      <c r="E54" s="16">
        <v>1200</v>
      </c>
      <c r="F54" s="688">
        <v>825</v>
      </c>
      <c r="G54" s="689"/>
      <c r="H54" s="690"/>
      <c r="I54" s="61" t="s">
        <v>97</v>
      </c>
    </row>
    <row r="55" spans="1:9" x14ac:dyDescent="0.3">
      <c r="A55" s="685"/>
      <c r="B55" s="60" t="s">
        <v>99</v>
      </c>
      <c r="C55" s="16">
        <v>80</v>
      </c>
      <c r="D55" s="16">
        <v>80</v>
      </c>
      <c r="E55" s="16">
        <v>1200</v>
      </c>
      <c r="F55" s="688">
        <v>825</v>
      </c>
      <c r="G55" s="689"/>
      <c r="H55" s="690"/>
      <c r="I55" s="61" t="s">
        <v>97</v>
      </c>
    </row>
    <row r="56" spans="1:9" x14ac:dyDescent="0.3">
      <c r="A56" s="685"/>
      <c r="B56" s="60" t="s">
        <v>100</v>
      </c>
      <c r="C56" s="16">
        <v>80</v>
      </c>
      <c r="D56" s="16">
        <v>80</v>
      </c>
      <c r="E56" s="16">
        <v>1200</v>
      </c>
      <c r="F56" s="688">
        <v>825</v>
      </c>
      <c r="G56" s="689"/>
      <c r="H56" s="690"/>
      <c r="I56" s="61" t="s">
        <v>97</v>
      </c>
    </row>
    <row r="57" spans="1:9" x14ac:dyDescent="0.3">
      <c r="A57" s="685"/>
      <c r="B57" s="60" t="s">
        <v>101</v>
      </c>
      <c r="C57" s="16">
        <v>80</v>
      </c>
      <c r="D57" s="16">
        <v>80</v>
      </c>
      <c r="E57" s="16">
        <v>1200</v>
      </c>
      <c r="F57" s="688">
        <v>825</v>
      </c>
      <c r="G57" s="689"/>
      <c r="H57" s="690"/>
      <c r="I57" s="61" t="s">
        <v>97</v>
      </c>
    </row>
    <row r="58" spans="1:9" ht="15" thickBot="1" x14ac:dyDescent="0.35">
      <c r="A58" s="686"/>
      <c r="B58" s="62" t="s">
        <v>102</v>
      </c>
      <c r="C58" s="63">
        <v>80</v>
      </c>
      <c r="D58" s="63">
        <v>80</v>
      </c>
      <c r="E58" s="63">
        <v>1200</v>
      </c>
      <c r="F58" s="688">
        <v>825</v>
      </c>
      <c r="G58" s="689"/>
      <c r="H58" s="690"/>
      <c r="I58" s="64" t="s">
        <v>97</v>
      </c>
    </row>
    <row r="59" spans="1:9" x14ac:dyDescent="0.3">
      <c r="A59" s="692" t="s">
        <v>103</v>
      </c>
      <c r="B59" s="65" t="s">
        <v>96</v>
      </c>
      <c r="C59" s="66">
        <v>50</v>
      </c>
      <c r="D59" s="66">
        <v>50</v>
      </c>
      <c r="E59" s="66">
        <v>900</v>
      </c>
      <c r="F59" s="694">
        <v>220</v>
      </c>
      <c r="G59" s="695"/>
      <c r="H59" s="696"/>
      <c r="I59" s="67" t="s">
        <v>97</v>
      </c>
    </row>
    <row r="60" spans="1:9" x14ac:dyDescent="0.3">
      <c r="A60" s="685"/>
      <c r="B60" s="68" t="s">
        <v>98</v>
      </c>
      <c r="C60" s="54">
        <v>50</v>
      </c>
      <c r="D60" s="54">
        <v>50</v>
      </c>
      <c r="E60" s="54">
        <v>900</v>
      </c>
      <c r="F60" s="697">
        <v>220</v>
      </c>
      <c r="G60" s="698"/>
      <c r="H60" s="699"/>
      <c r="I60" s="69" t="s">
        <v>97</v>
      </c>
    </row>
    <row r="61" spans="1:9" x14ac:dyDescent="0.3">
      <c r="A61" s="685"/>
      <c r="B61" s="68" t="s">
        <v>99</v>
      </c>
      <c r="C61" s="54">
        <v>50</v>
      </c>
      <c r="D61" s="54">
        <v>50</v>
      </c>
      <c r="E61" s="54">
        <v>900</v>
      </c>
      <c r="F61" s="697">
        <v>250</v>
      </c>
      <c r="G61" s="698"/>
      <c r="H61" s="699"/>
      <c r="I61" s="69" t="s">
        <v>97</v>
      </c>
    </row>
    <row r="62" spans="1:9" x14ac:dyDescent="0.3">
      <c r="A62" s="685"/>
      <c r="B62" s="68" t="s">
        <v>100</v>
      </c>
      <c r="C62" s="54">
        <v>50</v>
      </c>
      <c r="D62" s="54">
        <v>50</v>
      </c>
      <c r="E62" s="54">
        <v>900</v>
      </c>
      <c r="F62" s="697">
        <v>240</v>
      </c>
      <c r="G62" s="698"/>
      <c r="H62" s="699"/>
      <c r="I62" s="69" t="s">
        <v>97</v>
      </c>
    </row>
    <row r="63" spans="1:9" x14ac:dyDescent="0.3">
      <c r="A63" s="685"/>
      <c r="B63" s="68" t="s">
        <v>101</v>
      </c>
      <c r="C63" s="54">
        <v>50</v>
      </c>
      <c r="D63" s="54">
        <v>50</v>
      </c>
      <c r="E63" s="54">
        <v>900</v>
      </c>
      <c r="F63" s="697">
        <v>240</v>
      </c>
      <c r="G63" s="698"/>
      <c r="H63" s="699"/>
      <c r="I63" s="69" t="s">
        <v>97</v>
      </c>
    </row>
    <row r="64" spans="1:9" ht="15" thickBot="1" x14ac:dyDescent="0.35">
      <c r="A64" s="693"/>
      <c r="B64" s="70" t="s">
        <v>102</v>
      </c>
      <c r="C64" s="71">
        <v>50</v>
      </c>
      <c r="D64" s="71">
        <v>50</v>
      </c>
      <c r="E64" s="71">
        <v>900</v>
      </c>
      <c r="F64" s="700">
        <v>240</v>
      </c>
      <c r="G64" s="701"/>
      <c r="H64" s="702"/>
      <c r="I64" s="72" t="s">
        <v>97</v>
      </c>
    </row>
    <row r="65" spans="1:9" x14ac:dyDescent="0.3">
      <c r="A65" s="704" t="s">
        <v>104</v>
      </c>
      <c r="B65" s="705"/>
      <c r="C65" s="705"/>
      <c r="D65" s="705"/>
      <c r="E65" s="705"/>
      <c r="F65" s="705"/>
      <c r="G65" s="705"/>
      <c r="H65" s="171">
        <v>180</v>
      </c>
      <c r="I65" s="163" t="s">
        <v>97</v>
      </c>
    </row>
    <row r="66" spans="1:9" ht="15" thickBot="1" x14ac:dyDescent="0.35">
      <c r="A66" s="706" t="s">
        <v>105</v>
      </c>
      <c r="B66" s="707"/>
      <c r="C66" s="707"/>
      <c r="D66" s="707"/>
      <c r="E66" s="707"/>
      <c r="F66" s="707"/>
      <c r="G66" s="707"/>
      <c r="H66" s="172">
        <v>770</v>
      </c>
      <c r="I66" s="164" t="s">
        <v>97</v>
      </c>
    </row>
    <row r="67" spans="1:9" ht="15" thickBot="1" x14ac:dyDescent="0.35">
      <c r="A67" s="703"/>
      <c r="B67" s="703"/>
      <c r="C67" s="703"/>
      <c r="D67" s="703"/>
      <c r="E67" s="703"/>
      <c r="F67" s="703"/>
      <c r="G67" s="703"/>
      <c r="H67" s="703"/>
      <c r="I67" s="703"/>
    </row>
    <row r="68" spans="1:9" x14ac:dyDescent="0.3">
      <c r="A68" s="704" t="s">
        <v>106</v>
      </c>
      <c r="B68" s="705"/>
      <c r="C68" s="705"/>
      <c r="D68" s="705"/>
      <c r="E68" s="705"/>
      <c r="F68" s="705"/>
      <c r="G68" s="705"/>
      <c r="H68" s="173">
        <v>220</v>
      </c>
      <c r="I68" s="163" t="s">
        <v>107</v>
      </c>
    </row>
    <row r="69" spans="1:9" ht="15" thickBot="1" x14ac:dyDescent="0.35">
      <c r="A69" s="706" t="s">
        <v>108</v>
      </c>
      <c r="B69" s="707"/>
      <c r="C69" s="707"/>
      <c r="D69" s="707"/>
      <c r="E69" s="707"/>
      <c r="F69" s="707"/>
      <c r="G69" s="707"/>
      <c r="H69" s="174">
        <v>220</v>
      </c>
      <c r="I69" s="164" t="s">
        <v>107</v>
      </c>
    </row>
    <row r="70" spans="1:9" x14ac:dyDescent="0.3">
      <c r="A70" s="691"/>
      <c r="B70" s="691"/>
      <c r="C70" s="691"/>
      <c r="D70" s="691"/>
      <c r="E70" s="691"/>
      <c r="F70" s="691"/>
      <c r="G70" s="691"/>
      <c r="H70" s="691"/>
      <c r="I70" s="691"/>
    </row>
    <row r="71" spans="1:9" x14ac:dyDescent="0.3">
      <c r="A71" s="55"/>
      <c r="B71" s="55"/>
      <c r="C71" s="55"/>
      <c r="D71" s="55"/>
      <c r="E71" s="55"/>
      <c r="F71" s="55"/>
      <c r="G71" s="55"/>
      <c r="H71" s="55"/>
      <c r="I71" s="55"/>
    </row>
    <row r="72" spans="1:9" x14ac:dyDescent="0.3">
      <c r="A72" s="55"/>
      <c r="B72" s="55"/>
      <c r="C72" s="55"/>
      <c r="D72" s="55"/>
      <c r="E72" s="55"/>
      <c r="F72" s="55"/>
      <c r="G72" s="55"/>
      <c r="H72" s="55"/>
      <c r="I72" s="55"/>
    </row>
    <row r="73" spans="1:9" x14ac:dyDescent="0.3">
      <c r="A73" s="55"/>
      <c r="B73" s="55"/>
      <c r="C73" s="55"/>
      <c r="D73" s="55"/>
      <c r="E73" s="55"/>
      <c r="F73" s="55"/>
      <c r="G73" s="55"/>
      <c r="H73" s="55"/>
      <c r="I73" s="55"/>
    </row>
    <row r="74" spans="1:9" x14ac:dyDescent="0.3">
      <c r="A74" s="55"/>
      <c r="B74" s="55"/>
      <c r="C74" s="55"/>
      <c r="D74" s="55"/>
      <c r="E74" s="55"/>
      <c r="F74" s="55"/>
      <c r="G74" s="55"/>
      <c r="H74" s="55"/>
      <c r="I74" s="55"/>
    </row>
    <row r="75" spans="1:9" x14ac:dyDescent="0.3">
      <c r="A75" s="55"/>
      <c r="B75" s="55"/>
      <c r="C75" s="55"/>
      <c r="D75" s="55"/>
      <c r="E75" s="55"/>
      <c r="F75" s="55"/>
      <c r="G75" s="55"/>
      <c r="H75" s="55"/>
      <c r="I75" s="55"/>
    </row>
    <row r="76" spans="1:9" x14ac:dyDescent="0.3">
      <c r="A76" s="55"/>
      <c r="B76" s="55"/>
      <c r="C76" s="55"/>
      <c r="D76" s="55"/>
      <c r="E76" s="55"/>
      <c r="F76" s="55"/>
      <c r="G76" s="55"/>
      <c r="H76" s="55"/>
      <c r="I76" s="55"/>
    </row>
    <row r="77" spans="1:9" x14ac:dyDescent="0.3">
      <c r="A77" s="55"/>
      <c r="B77" s="55"/>
      <c r="C77" s="55"/>
      <c r="D77" s="55"/>
      <c r="E77" s="55"/>
      <c r="F77" s="55"/>
      <c r="G77" s="55"/>
      <c r="H77" s="55"/>
      <c r="I77" s="55"/>
    </row>
    <row r="78" spans="1:9" x14ac:dyDescent="0.3">
      <c r="A78" s="55"/>
      <c r="B78" s="55"/>
      <c r="C78" s="55"/>
      <c r="D78" s="55"/>
      <c r="E78" s="55"/>
      <c r="F78" s="55"/>
      <c r="G78" s="55"/>
      <c r="H78" s="55"/>
      <c r="I78" s="55"/>
    </row>
    <row r="79" spans="1:9" x14ac:dyDescent="0.3">
      <c r="A79" s="55"/>
      <c r="B79" s="55"/>
      <c r="C79" s="55"/>
      <c r="D79" s="55"/>
      <c r="E79" s="55"/>
      <c r="F79" s="55"/>
      <c r="G79" s="55"/>
      <c r="H79" s="55"/>
      <c r="I79" s="55"/>
    </row>
    <row r="80" spans="1:9" x14ac:dyDescent="0.3">
      <c r="A80" s="55"/>
      <c r="B80" s="55"/>
      <c r="C80" s="55"/>
      <c r="D80" s="55"/>
      <c r="E80" s="55"/>
      <c r="F80" s="55"/>
      <c r="G80" s="55"/>
      <c r="H80" s="55"/>
      <c r="I80" s="55"/>
    </row>
    <row r="81" spans="1:9" x14ac:dyDescent="0.3">
      <c r="A81" s="55"/>
      <c r="B81" s="55"/>
      <c r="C81" s="55"/>
      <c r="D81" s="55"/>
      <c r="E81" s="55"/>
      <c r="F81" s="55"/>
      <c r="G81" s="55"/>
      <c r="H81" s="55"/>
      <c r="I81" s="55"/>
    </row>
    <row r="82" spans="1:9" x14ac:dyDescent="0.3">
      <c r="A82" s="55"/>
      <c r="B82" s="55"/>
      <c r="C82" s="55"/>
      <c r="D82" s="55"/>
      <c r="E82" s="55"/>
      <c r="F82" s="55"/>
      <c r="G82" s="55"/>
      <c r="H82" s="55"/>
      <c r="I82" s="55"/>
    </row>
    <row r="83" spans="1:9" x14ac:dyDescent="0.3">
      <c r="A83" s="55"/>
      <c r="B83" s="55"/>
      <c r="C83" s="55"/>
      <c r="D83" s="55"/>
      <c r="E83" s="55"/>
      <c r="F83" s="55"/>
      <c r="G83" s="55"/>
      <c r="H83" s="55"/>
      <c r="I83" s="55"/>
    </row>
    <row r="84" spans="1:9" x14ac:dyDescent="0.3">
      <c r="A84" s="55"/>
      <c r="B84" s="55"/>
      <c r="C84" s="55"/>
      <c r="D84" s="55"/>
      <c r="E84" s="55"/>
      <c r="F84" s="55"/>
      <c r="G84" s="55"/>
      <c r="H84" s="55"/>
      <c r="I84" s="55"/>
    </row>
    <row r="85" spans="1:9" x14ac:dyDescent="0.3">
      <c r="A85" s="55"/>
      <c r="B85" s="55"/>
      <c r="C85" s="55"/>
      <c r="D85" s="55"/>
      <c r="E85" s="55"/>
      <c r="F85" s="55"/>
      <c r="G85" s="55"/>
      <c r="H85" s="55"/>
      <c r="I85" s="55"/>
    </row>
    <row r="86" spans="1:9" x14ac:dyDescent="0.3">
      <c r="A86" s="55"/>
      <c r="B86" s="55"/>
      <c r="C86" s="55"/>
      <c r="D86" s="55"/>
      <c r="E86" s="55"/>
      <c r="F86" s="55"/>
      <c r="G86" s="55"/>
      <c r="H86" s="55"/>
      <c r="I86" s="55"/>
    </row>
    <row r="87" spans="1:9" x14ac:dyDescent="0.3">
      <c r="A87" s="55"/>
      <c r="B87" s="55"/>
      <c r="C87" s="55"/>
      <c r="D87" s="55"/>
      <c r="E87" s="55"/>
      <c r="F87" s="55"/>
      <c r="G87" s="55"/>
      <c r="H87" s="55"/>
      <c r="I87" s="55"/>
    </row>
    <row r="88" spans="1:9" x14ac:dyDescent="0.3">
      <c r="A88" s="55"/>
      <c r="B88" s="55"/>
      <c r="C88" s="55"/>
      <c r="D88" s="55"/>
      <c r="E88" s="55"/>
      <c r="F88" s="55"/>
      <c r="G88" s="55"/>
      <c r="H88" s="55"/>
      <c r="I88" s="55"/>
    </row>
    <row r="89" spans="1:9" x14ac:dyDescent="0.3">
      <c r="A89" s="55"/>
      <c r="B89" s="55"/>
      <c r="C89" s="55"/>
      <c r="D89" s="55"/>
      <c r="E89" s="55"/>
      <c r="F89" s="55"/>
      <c r="G89" s="55"/>
      <c r="H89" s="55"/>
      <c r="I89" s="55"/>
    </row>
    <row r="90" spans="1:9" x14ac:dyDescent="0.3">
      <c r="A90" s="55"/>
      <c r="B90" s="55"/>
      <c r="C90" s="55"/>
      <c r="D90" s="55"/>
      <c r="E90" s="55"/>
      <c r="F90" s="55"/>
      <c r="G90" s="55"/>
      <c r="H90" s="55"/>
      <c r="I90" s="55"/>
    </row>
    <row r="91" spans="1:9" x14ac:dyDescent="0.3">
      <c r="A91" s="55"/>
      <c r="B91" s="55"/>
      <c r="C91" s="55"/>
      <c r="D91" s="55"/>
      <c r="E91" s="55"/>
      <c r="F91" s="55"/>
      <c r="G91" s="55"/>
      <c r="H91" s="55"/>
      <c r="I91" s="55"/>
    </row>
    <row r="92" spans="1:9" x14ac:dyDescent="0.3">
      <c r="A92" s="55"/>
      <c r="B92" s="55"/>
      <c r="C92" s="55"/>
      <c r="D92" s="55"/>
      <c r="E92" s="55"/>
      <c r="F92" s="55"/>
      <c r="G92" s="55"/>
      <c r="H92" s="55"/>
      <c r="I92" s="55"/>
    </row>
    <row r="93" spans="1:9" x14ac:dyDescent="0.3">
      <c r="A93" s="55"/>
      <c r="B93" s="55"/>
      <c r="C93" s="55"/>
      <c r="D93" s="55"/>
      <c r="E93" s="55"/>
      <c r="F93" s="55"/>
      <c r="G93" s="55"/>
      <c r="H93" s="55"/>
      <c r="I93" s="55"/>
    </row>
    <row r="94" spans="1:9" x14ac:dyDescent="0.3">
      <c r="A94" s="55"/>
      <c r="B94" s="55"/>
      <c r="C94" s="55"/>
      <c r="D94" s="55"/>
      <c r="E94" s="55"/>
      <c r="F94" s="55"/>
      <c r="G94" s="55"/>
      <c r="H94" s="55"/>
      <c r="I94" s="55"/>
    </row>
    <row r="95" spans="1:9" x14ac:dyDescent="0.3">
      <c r="A95" s="55"/>
      <c r="B95" s="55"/>
      <c r="C95" s="55"/>
      <c r="D95" s="55"/>
      <c r="E95" s="55"/>
      <c r="F95" s="55"/>
      <c r="G95" s="55"/>
      <c r="H95" s="55"/>
      <c r="I95" s="55"/>
    </row>
    <row r="96" spans="1:9" x14ac:dyDescent="0.3">
      <c r="A96" s="55"/>
      <c r="B96" s="55"/>
      <c r="C96" s="55"/>
      <c r="D96" s="55"/>
      <c r="E96" s="55"/>
      <c r="F96" s="55"/>
      <c r="G96" s="55"/>
      <c r="H96" s="55"/>
      <c r="I96" s="55"/>
    </row>
    <row r="97" spans="1:9" x14ac:dyDescent="0.3">
      <c r="A97" s="55"/>
      <c r="B97" s="55"/>
      <c r="C97" s="55"/>
      <c r="D97" s="55"/>
      <c r="E97" s="55"/>
      <c r="F97" s="55"/>
      <c r="G97" s="55"/>
      <c r="H97" s="55"/>
      <c r="I97" s="55"/>
    </row>
    <row r="98" spans="1:9" x14ac:dyDescent="0.3">
      <c r="A98" s="55"/>
      <c r="B98" s="55"/>
      <c r="C98" s="55"/>
      <c r="D98" s="55"/>
      <c r="E98" s="55"/>
      <c r="F98" s="55"/>
      <c r="G98" s="55"/>
      <c r="H98" s="55"/>
      <c r="I98" s="55"/>
    </row>
    <row r="99" spans="1:9" x14ac:dyDescent="0.3">
      <c r="A99" s="55"/>
      <c r="B99" s="55"/>
      <c r="C99" s="55"/>
      <c r="D99" s="55"/>
      <c r="E99" s="55"/>
      <c r="F99" s="55"/>
      <c r="G99" s="55"/>
      <c r="H99" s="55"/>
      <c r="I99" s="55"/>
    </row>
    <row r="100" spans="1:9" x14ac:dyDescent="0.3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 x14ac:dyDescent="0.3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 x14ac:dyDescent="0.3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 x14ac:dyDescent="0.3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 x14ac:dyDescent="0.3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 x14ac:dyDescent="0.3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 x14ac:dyDescent="0.3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 x14ac:dyDescent="0.3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 x14ac:dyDescent="0.3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 x14ac:dyDescent="0.3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x14ac:dyDescent="0.3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x14ac:dyDescent="0.3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 x14ac:dyDescent="0.3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 x14ac:dyDescent="0.3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x14ac:dyDescent="0.3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x14ac:dyDescent="0.3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 x14ac:dyDescent="0.3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 x14ac:dyDescent="0.3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x14ac:dyDescent="0.3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x14ac:dyDescent="0.3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 x14ac:dyDescent="0.3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 x14ac:dyDescent="0.3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 x14ac:dyDescent="0.3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x14ac:dyDescent="0.3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 x14ac:dyDescent="0.3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 x14ac:dyDescent="0.3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 x14ac:dyDescent="0.3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 x14ac:dyDescent="0.3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 x14ac:dyDescent="0.3">
      <c r="A128" s="56"/>
      <c r="B128" s="56"/>
      <c r="C128" s="56"/>
      <c r="D128" s="56"/>
      <c r="E128" s="56"/>
      <c r="F128" s="56"/>
      <c r="G128" s="56"/>
      <c r="H128" s="56"/>
      <c r="I128" s="56"/>
    </row>
  </sheetData>
  <mergeCells count="53">
    <mergeCell ref="A70:I70"/>
    <mergeCell ref="F58:H58"/>
    <mergeCell ref="A59:A64"/>
    <mergeCell ref="F59:H59"/>
    <mergeCell ref="F60:H60"/>
    <mergeCell ref="F61:H61"/>
    <mergeCell ref="F62:H62"/>
    <mergeCell ref="F63:H63"/>
    <mergeCell ref="F64:H64"/>
    <mergeCell ref="A67:I67"/>
    <mergeCell ref="A68:G68"/>
    <mergeCell ref="A69:G69"/>
    <mergeCell ref="A65:G65"/>
    <mergeCell ref="A66:G66"/>
    <mergeCell ref="A38:A40"/>
    <mergeCell ref="B38:B40"/>
    <mergeCell ref="A41:A52"/>
    <mergeCell ref="A53:A58"/>
    <mergeCell ref="F53:H53"/>
    <mergeCell ref="F54:H54"/>
    <mergeCell ref="F55:H55"/>
    <mergeCell ref="F56:H56"/>
    <mergeCell ref="F57:H57"/>
    <mergeCell ref="A1:B2"/>
    <mergeCell ref="D1:H1"/>
    <mergeCell ref="D2:H2"/>
    <mergeCell ref="A3:B3"/>
    <mergeCell ref="F4:G4"/>
    <mergeCell ref="H4:I4"/>
    <mergeCell ref="D4:D5"/>
    <mergeCell ref="A4:A5"/>
    <mergeCell ref="B4:B5"/>
    <mergeCell ref="B34:B37"/>
    <mergeCell ref="A34:A37"/>
    <mergeCell ref="A20:A21"/>
    <mergeCell ref="B20:B21"/>
    <mergeCell ref="E4:E5"/>
    <mergeCell ref="C4:C5"/>
    <mergeCell ref="A6:A17"/>
    <mergeCell ref="B22:B25"/>
    <mergeCell ref="B26:B29"/>
    <mergeCell ref="B30:B33"/>
    <mergeCell ref="A22:A33"/>
    <mergeCell ref="A18:A19"/>
    <mergeCell ref="B18:B19"/>
    <mergeCell ref="B6:B9"/>
    <mergeCell ref="B10:B13"/>
    <mergeCell ref="B14:B17"/>
    <mergeCell ref="E18:E19"/>
    <mergeCell ref="E20:E21"/>
    <mergeCell ref="E6:E9"/>
    <mergeCell ref="E14:E17"/>
    <mergeCell ref="E10:E13"/>
  </mergeCells>
  <pageMargins left="0.7" right="0.7" top="0.75" bottom="0.75" header="0.3" footer="0.3"/>
  <pageSetup paperSize="9" scale="5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9506-3F79-4CC3-8753-104E6EA72C14}">
  <sheetPr>
    <tabColor rgb="FFFFC000"/>
  </sheetPr>
  <dimension ref="A1:M34"/>
  <sheetViews>
    <sheetView topLeftCell="B7" workbookViewId="0">
      <selection activeCell="M14" sqref="M14"/>
    </sheetView>
  </sheetViews>
  <sheetFormatPr defaultRowHeight="14.4" x14ac:dyDescent="0.3"/>
  <cols>
    <col min="1" max="1" width="17.33203125" customWidth="1"/>
  </cols>
  <sheetData>
    <row r="1" spans="1:13" ht="21.6" customHeight="1" x14ac:dyDescent="0.3">
      <c r="A1" s="708" t="s">
        <v>148</v>
      </c>
      <c r="B1" s="709"/>
      <c r="C1" s="709"/>
      <c r="D1" s="710"/>
      <c r="E1" s="87"/>
      <c r="F1" s="11" t="s">
        <v>16</v>
      </c>
      <c r="H1" s="11"/>
      <c r="I1" s="11"/>
      <c r="J1" s="11"/>
      <c r="K1" s="11"/>
      <c r="L1" s="11"/>
      <c r="M1" s="11"/>
    </row>
    <row r="2" spans="1:13" ht="21.6" customHeight="1" thickBot="1" x14ac:dyDescent="0.35">
      <c r="A2" s="711"/>
      <c r="B2" s="712"/>
      <c r="C2" s="712"/>
      <c r="D2" s="713"/>
      <c r="E2" s="87"/>
      <c r="F2" s="11" t="s">
        <v>18</v>
      </c>
      <c r="H2" s="11"/>
      <c r="I2" s="11"/>
      <c r="J2" s="11"/>
      <c r="K2" s="11"/>
      <c r="L2" s="11"/>
      <c r="M2" s="11"/>
    </row>
    <row r="3" spans="1:13" ht="21.6" customHeight="1" thickBot="1" x14ac:dyDescent="0.45">
      <c r="A3" s="714" t="s">
        <v>149</v>
      </c>
      <c r="B3" s="715"/>
      <c r="C3" s="715"/>
      <c r="D3" s="716"/>
      <c r="E3" s="88"/>
      <c r="F3" s="11" t="s">
        <v>17</v>
      </c>
      <c r="H3" s="11"/>
      <c r="I3" s="11"/>
      <c r="J3" s="11"/>
      <c r="K3" s="11"/>
      <c r="L3" s="11"/>
      <c r="M3" s="11"/>
    </row>
    <row r="4" spans="1:13" ht="14.4" customHeight="1" x14ac:dyDescent="0.3">
      <c r="A4" s="528" t="s">
        <v>0</v>
      </c>
      <c r="B4" s="587" t="s">
        <v>61</v>
      </c>
      <c r="C4" s="587" t="s">
        <v>87</v>
      </c>
      <c r="D4" s="740" t="s">
        <v>1</v>
      </c>
      <c r="E4" s="742" t="s">
        <v>2</v>
      </c>
      <c r="F4" s="743"/>
      <c r="G4" s="723" t="s">
        <v>3</v>
      </c>
      <c r="H4" s="724"/>
      <c r="I4" s="343"/>
      <c r="J4" s="101"/>
    </row>
    <row r="5" spans="1:13" ht="28.2" customHeight="1" thickBot="1" x14ac:dyDescent="0.35">
      <c r="A5" s="553"/>
      <c r="B5" s="739"/>
      <c r="C5" s="739"/>
      <c r="D5" s="741"/>
      <c r="E5" s="744"/>
      <c r="F5" s="745"/>
      <c r="G5" s="725"/>
      <c r="H5" s="726"/>
      <c r="I5" s="344"/>
      <c r="J5" s="101"/>
    </row>
    <row r="6" spans="1:13" x14ac:dyDescent="0.3">
      <c r="A6" s="730" t="s">
        <v>140</v>
      </c>
      <c r="B6" s="103">
        <v>12</v>
      </c>
      <c r="C6" s="104">
        <v>30</v>
      </c>
      <c r="D6" s="345">
        <v>3000</v>
      </c>
      <c r="E6" s="365">
        <v>95.449999999999989</v>
      </c>
      <c r="F6" s="105" t="s">
        <v>97</v>
      </c>
      <c r="G6" s="355">
        <v>132.82500000000002</v>
      </c>
      <c r="H6" s="133" t="s">
        <v>97</v>
      </c>
      <c r="I6" s="101"/>
      <c r="J6" s="101"/>
    </row>
    <row r="7" spans="1:13" x14ac:dyDescent="0.3">
      <c r="A7" s="730"/>
      <c r="B7" s="106">
        <v>12</v>
      </c>
      <c r="C7" s="107">
        <v>35</v>
      </c>
      <c r="D7" s="346">
        <v>3000</v>
      </c>
      <c r="E7" s="366">
        <v>103.49999999999999</v>
      </c>
      <c r="F7" s="108" t="s">
        <v>97</v>
      </c>
      <c r="G7" s="356">
        <v>159.39000000000001</v>
      </c>
      <c r="H7" s="108" t="s">
        <v>97</v>
      </c>
      <c r="I7" s="101"/>
      <c r="J7" s="101"/>
    </row>
    <row r="8" spans="1:13" x14ac:dyDescent="0.3">
      <c r="A8" s="730"/>
      <c r="B8" s="106">
        <v>13.5</v>
      </c>
      <c r="C8" s="107">
        <v>45</v>
      </c>
      <c r="D8" s="346">
        <v>3000</v>
      </c>
      <c r="E8" s="366">
        <v>126.49999999999999</v>
      </c>
      <c r="F8" s="108" t="s">
        <v>97</v>
      </c>
      <c r="G8" s="356">
        <v>177.1</v>
      </c>
      <c r="H8" s="108" t="s">
        <v>97</v>
      </c>
      <c r="I8" s="101"/>
      <c r="J8" s="101"/>
    </row>
    <row r="9" spans="1:13" ht="15" thickBot="1" x14ac:dyDescent="0.35">
      <c r="A9" s="731"/>
      <c r="B9" s="109">
        <v>13.5</v>
      </c>
      <c r="C9" s="110">
        <v>55</v>
      </c>
      <c r="D9" s="347">
        <v>3000</v>
      </c>
      <c r="E9" s="367">
        <v>149.5</v>
      </c>
      <c r="F9" s="111" t="s">
        <v>97</v>
      </c>
      <c r="G9" s="357">
        <v>208.72500000000002</v>
      </c>
      <c r="H9" s="111" t="s">
        <v>97</v>
      </c>
      <c r="I9" s="101"/>
      <c r="J9" s="101"/>
    </row>
    <row r="10" spans="1:13" x14ac:dyDescent="0.3">
      <c r="A10" s="732" t="s">
        <v>141</v>
      </c>
      <c r="B10" s="112">
        <v>7</v>
      </c>
      <c r="C10" s="113">
        <v>30</v>
      </c>
      <c r="D10" s="348">
        <v>3000</v>
      </c>
      <c r="E10" s="368">
        <v>69</v>
      </c>
      <c r="F10" s="114" t="s">
        <v>97</v>
      </c>
      <c r="G10" s="358">
        <v>113.84999999999998</v>
      </c>
      <c r="H10" s="114" t="s">
        <v>97</v>
      </c>
      <c r="I10" s="101"/>
      <c r="J10" s="101"/>
    </row>
    <row r="11" spans="1:13" x14ac:dyDescent="0.3">
      <c r="A11" s="733"/>
      <c r="B11" s="115">
        <v>7</v>
      </c>
      <c r="C11" s="116">
        <v>40</v>
      </c>
      <c r="D11" s="349">
        <v>3000</v>
      </c>
      <c r="E11" s="369">
        <v>86.25</v>
      </c>
      <c r="F11" s="117" t="s">
        <v>97</v>
      </c>
      <c r="G11" s="359">
        <v>136.62</v>
      </c>
      <c r="H11" s="117" t="s">
        <v>97</v>
      </c>
      <c r="I11" s="101"/>
      <c r="J11" s="101"/>
    </row>
    <row r="12" spans="1:13" x14ac:dyDescent="0.3">
      <c r="A12" s="734"/>
      <c r="B12" s="115">
        <v>7</v>
      </c>
      <c r="C12" s="116">
        <v>50</v>
      </c>
      <c r="D12" s="349">
        <v>3000</v>
      </c>
      <c r="E12" s="369">
        <v>103.49999999999999</v>
      </c>
      <c r="F12" s="117" t="s">
        <v>97</v>
      </c>
      <c r="G12" s="359">
        <v>157.87199999999999</v>
      </c>
      <c r="H12" s="117" t="s">
        <v>97</v>
      </c>
      <c r="I12" s="101"/>
      <c r="J12" s="101"/>
    </row>
    <row r="13" spans="1:13" ht="15" thickBot="1" x14ac:dyDescent="0.35">
      <c r="A13" s="735"/>
      <c r="B13" s="118">
        <v>7</v>
      </c>
      <c r="C13" s="119">
        <v>60</v>
      </c>
      <c r="D13" s="350">
        <v>3000</v>
      </c>
      <c r="E13" s="370">
        <v>120.74999999999999</v>
      </c>
      <c r="F13" s="120" t="s">
        <v>97</v>
      </c>
      <c r="G13" s="360">
        <v>182.15999999999997</v>
      </c>
      <c r="H13" s="120" t="s">
        <v>97</v>
      </c>
      <c r="I13" s="101"/>
      <c r="J13" s="101"/>
    </row>
    <row r="14" spans="1:13" x14ac:dyDescent="0.3">
      <c r="A14" s="736" t="s">
        <v>142</v>
      </c>
      <c r="B14" s="121">
        <v>30</v>
      </c>
      <c r="C14" s="122">
        <v>30</v>
      </c>
      <c r="D14" s="351">
        <v>3000</v>
      </c>
      <c r="E14" s="365">
        <v>120.74999999999999</v>
      </c>
      <c r="F14" s="123" t="s">
        <v>97</v>
      </c>
      <c r="G14" s="361">
        <v>192.02700000000002</v>
      </c>
      <c r="H14" s="123" t="s">
        <v>97</v>
      </c>
      <c r="I14" s="101"/>
      <c r="J14" s="101"/>
    </row>
    <row r="15" spans="1:13" x14ac:dyDescent="0.3">
      <c r="A15" s="737"/>
      <c r="B15" s="106">
        <v>40</v>
      </c>
      <c r="C15" s="107">
        <v>40</v>
      </c>
      <c r="D15" s="346">
        <v>3000</v>
      </c>
      <c r="E15" s="366">
        <v>144.89999999999998</v>
      </c>
      <c r="F15" s="124" t="s">
        <v>97</v>
      </c>
      <c r="G15" s="356">
        <v>218.21249999999995</v>
      </c>
      <c r="H15" s="124" t="s">
        <v>97</v>
      </c>
      <c r="I15" s="101"/>
      <c r="J15" s="101"/>
    </row>
    <row r="16" spans="1:13" x14ac:dyDescent="0.3">
      <c r="A16" s="737"/>
      <c r="B16" s="106">
        <v>50</v>
      </c>
      <c r="C16" s="107">
        <v>50</v>
      </c>
      <c r="D16" s="346">
        <v>3000</v>
      </c>
      <c r="E16" s="366">
        <v>172.5</v>
      </c>
      <c r="F16" s="124" t="s">
        <v>97</v>
      </c>
      <c r="G16" s="356">
        <v>276.40250000000003</v>
      </c>
      <c r="H16" s="124" t="s">
        <v>97</v>
      </c>
      <c r="I16" s="101"/>
      <c r="J16" s="101"/>
    </row>
    <row r="17" spans="1:10" x14ac:dyDescent="0.3">
      <c r="A17" s="737"/>
      <c r="B17" s="106">
        <v>60</v>
      </c>
      <c r="C17" s="107">
        <v>60</v>
      </c>
      <c r="D17" s="346">
        <v>3000</v>
      </c>
      <c r="E17" s="366">
        <v>241.49999999999997</v>
      </c>
      <c r="F17" s="124" t="s">
        <v>97</v>
      </c>
      <c r="G17" s="356">
        <v>366.59699999999998</v>
      </c>
      <c r="H17" s="124" t="s">
        <v>97</v>
      </c>
      <c r="I17" s="101"/>
      <c r="J17" s="101"/>
    </row>
    <row r="18" spans="1:10" ht="15" thickBot="1" x14ac:dyDescent="0.35">
      <c r="A18" s="738"/>
      <c r="B18" s="125">
        <v>70</v>
      </c>
      <c r="C18" s="126">
        <v>70</v>
      </c>
      <c r="D18" s="352">
        <v>3000</v>
      </c>
      <c r="E18" s="371">
        <v>448.49999999999994</v>
      </c>
      <c r="F18" s="124" t="s">
        <v>97</v>
      </c>
      <c r="G18" s="362">
        <v>689.55149999999992</v>
      </c>
      <c r="H18" s="124" t="s">
        <v>97</v>
      </c>
      <c r="I18" s="101"/>
      <c r="J18" s="101"/>
    </row>
    <row r="19" spans="1:10" x14ac:dyDescent="0.3">
      <c r="A19" s="717" t="s">
        <v>143</v>
      </c>
      <c r="B19" s="127">
        <v>12</v>
      </c>
      <c r="C19" s="128">
        <v>60</v>
      </c>
      <c r="D19" s="353">
        <v>2200</v>
      </c>
      <c r="E19" s="372">
        <v>121.89999999999999</v>
      </c>
      <c r="F19" s="129" t="s">
        <v>97</v>
      </c>
      <c r="G19" s="363">
        <v>219.79374999999999</v>
      </c>
      <c r="H19" s="129" t="s">
        <v>97</v>
      </c>
      <c r="I19" s="101"/>
      <c r="J19" s="101"/>
    </row>
    <row r="20" spans="1:10" x14ac:dyDescent="0.3">
      <c r="A20" s="718"/>
      <c r="B20" s="115">
        <v>12</v>
      </c>
      <c r="C20" s="116">
        <v>60</v>
      </c>
      <c r="D20" s="349">
        <v>3000</v>
      </c>
      <c r="E20" s="369">
        <v>165.6</v>
      </c>
      <c r="F20" s="117" t="s">
        <v>97</v>
      </c>
      <c r="G20" s="359">
        <v>298.85624999999999</v>
      </c>
      <c r="H20" s="117" t="s">
        <v>97</v>
      </c>
      <c r="I20" s="101"/>
      <c r="J20" s="101"/>
    </row>
    <row r="21" spans="1:10" x14ac:dyDescent="0.3">
      <c r="A21" s="718"/>
      <c r="B21" s="115">
        <v>12</v>
      </c>
      <c r="C21" s="116">
        <v>70</v>
      </c>
      <c r="D21" s="349">
        <v>2200</v>
      </c>
      <c r="E21" s="369">
        <v>149.5</v>
      </c>
      <c r="F21" s="117" t="s">
        <v>97</v>
      </c>
      <c r="G21" s="359">
        <v>260.90625</v>
      </c>
      <c r="H21" s="117" t="s">
        <v>97</v>
      </c>
      <c r="I21" s="101"/>
      <c r="J21" s="101"/>
    </row>
    <row r="22" spans="1:10" x14ac:dyDescent="0.3">
      <c r="A22" s="718"/>
      <c r="B22" s="115">
        <v>12</v>
      </c>
      <c r="C22" s="116">
        <v>70</v>
      </c>
      <c r="D22" s="349">
        <v>3000</v>
      </c>
      <c r="E22" s="369">
        <v>189.74999999999997</v>
      </c>
      <c r="F22" s="117" t="s">
        <v>97</v>
      </c>
      <c r="G22" s="359">
        <v>346.29374999999993</v>
      </c>
      <c r="H22" s="117" t="s">
        <v>97</v>
      </c>
      <c r="I22" s="101"/>
      <c r="J22" s="101"/>
    </row>
    <row r="23" spans="1:10" x14ac:dyDescent="0.3">
      <c r="A23" s="718"/>
      <c r="B23" s="115">
        <v>12</v>
      </c>
      <c r="C23" s="116">
        <v>80</v>
      </c>
      <c r="D23" s="349">
        <v>2200</v>
      </c>
      <c r="E23" s="369">
        <v>162.14999999999998</v>
      </c>
      <c r="F23" s="117" t="s">
        <v>97</v>
      </c>
      <c r="G23" s="359">
        <v>292.53125</v>
      </c>
      <c r="H23" s="117" t="s">
        <v>97</v>
      </c>
      <c r="I23" s="101"/>
      <c r="J23" s="101"/>
    </row>
    <row r="24" spans="1:10" x14ac:dyDescent="0.3">
      <c r="A24" s="718"/>
      <c r="B24" s="115">
        <v>12</v>
      </c>
      <c r="C24" s="116">
        <v>80</v>
      </c>
      <c r="D24" s="349">
        <v>3000</v>
      </c>
      <c r="E24" s="369">
        <v>220.79999999999998</v>
      </c>
      <c r="F24" s="117" t="s">
        <v>97</v>
      </c>
      <c r="G24" s="359">
        <v>398.47500000000002</v>
      </c>
      <c r="H24" s="117" t="s">
        <v>97</v>
      </c>
      <c r="I24" s="101"/>
      <c r="J24" s="101"/>
    </row>
    <row r="25" spans="1:10" x14ac:dyDescent="0.3">
      <c r="A25" s="718"/>
      <c r="B25" s="115">
        <v>12</v>
      </c>
      <c r="C25" s="116">
        <v>100</v>
      </c>
      <c r="D25" s="349">
        <v>2200</v>
      </c>
      <c r="E25" s="369">
        <v>208.14999999999998</v>
      </c>
      <c r="F25" s="117" t="s">
        <v>97</v>
      </c>
      <c r="G25" s="359">
        <v>340.91749999999996</v>
      </c>
      <c r="H25" s="117" t="s">
        <v>97</v>
      </c>
      <c r="I25" s="101"/>
      <c r="J25" s="101"/>
    </row>
    <row r="26" spans="1:10" ht="15" thickBot="1" x14ac:dyDescent="0.35">
      <c r="A26" s="719"/>
      <c r="B26" s="130">
        <v>12</v>
      </c>
      <c r="C26" s="131">
        <v>100</v>
      </c>
      <c r="D26" s="354">
        <v>3000</v>
      </c>
      <c r="E26" s="373">
        <v>343.84999999999997</v>
      </c>
      <c r="F26" s="132" t="s">
        <v>97</v>
      </c>
      <c r="G26" s="364">
        <v>520.42100000000005</v>
      </c>
      <c r="H26" s="132" t="s">
        <v>97</v>
      </c>
      <c r="I26" s="101"/>
      <c r="J26" s="101"/>
    </row>
    <row r="27" spans="1:10" x14ac:dyDescent="0.3">
      <c r="A27" s="718" t="s">
        <v>144</v>
      </c>
      <c r="B27" s="103">
        <v>12</v>
      </c>
      <c r="C27" s="104">
        <v>120</v>
      </c>
      <c r="D27" s="345">
        <v>2200</v>
      </c>
      <c r="E27" s="374">
        <v>273.7</v>
      </c>
      <c r="F27" s="133" t="s">
        <v>97</v>
      </c>
      <c r="G27" s="355">
        <v>461.97800000000007</v>
      </c>
      <c r="H27" s="133" t="s">
        <v>97</v>
      </c>
      <c r="I27" s="101"/>
      <c r="J27" s="101"/>
    </row>
    <row r="28" spans="1:10" x14ac:dyDescent="0.3">
      <c r="A28" s="718"/>
      <c r="B28" s="106">
        <v>12</v>
      </c>
      <c r="C28" s="107">
        <v>120</v>
      </c>
      <c r="D28" s="346">
        <v>3000</v>
      </c>
      <c r="E28" s="366">
        <v>372.59999999999997</v>
      </c>
      <c r="F28" s="108" t="s">
        <v>97</v>
      </c>
      <c r="G28" s="356">
        <v>628.95799999999997</v>
      </c>
      <c r="H28" s="108" t="s">
        <v>97</v>
      </c>
      <c r="I28" s="101"/>
      <c r="J28" s="101"/>
    </row>
    <row r="29" spans="1:10" x14ac:dyDescent="0.3">
      <c r="A29" s="718"/>
      <c r="B29" s="106">
        <v>12</v>
      </c>
      <c r="C29" s="107">
        <v>140</v>
      </c>
      <c r="D29" s="346">
        <v>2200</v>
      </c>
      <c r="E29" s="366">
        <v>327.75</v>
      </c>
      <c r="F29" s="108" t="s">
        <v>97</v>
      </c>
      <c r="G29" s="356">
        <v>487.02500000000009</v>
      </c>
      <c r="H29" s="108" t="s">
        <v>97</v>
      </c>
      <c r="I29" s="101"/>
      <c r="J29" s="101"/>
    </row>
    <row r="30" spans="1:10" x14ac:dyDescent="0.3">
      <c r="A30" s="718"/>
      <c r="B30" s="106">
        <v>12</v>
      </c>
      <c r="C30" s="107">
        <v>140</v>
      </c>
      <c r="D30" s="346">
        <v>3000</v>
      </c>
      <c r="E30" s="366">
        <v>425.49999999999994</v>
      </c>
      <c r="F30" s="108" t="s">
        <v>97</v>
      </c>
      <c r="G30" s="356">
        <v>674.87750000000005</v>
      </c>
      <c r="H30" s="108" t="s">
        <v>97</v>
      </c>
      <c r="I30" s="101"/>
      <c r="J30" s="101"/>
    </row>
    <row r="31" spans="1:10" x14ac:dyDescent="0.3">
      <c r="A31" s="718"/>
      <c r="B31" s="106">
        <v>12</v>
      </c>
      <c r="C31" s="107">
        <v>150</v>
      </c>
      <c r="D31" s="346">
        <v>2200</v>
      </c>
      <c r="E31" s="366">
        <v>379.49999999999994</v>
      </c>
      <c r="F31" s="108" t="s">
        <v>97</v>
      </c>
      <c r="G31" s="356">
        <v>603.91100000000006</v>
      </c>
      <c r="H31" s="108" t="s">
        <v>97</v>
      </c>
      <c r="I31" s="101"/>
      <c r="J31" s="101"/>
    </row>
    <row r="32" spans="1:10" ht="15" thickBot="1" x14ac:dyDescent="0.35">
      <c r="A32" s="719"/>
      <c r="B32" s="109">
        <v>12</v>
      </c>
      <c r="C32" s="110">
        <v>150</v>
      </c>
      <c r="D32" s="347">
        <v>3000</v>
      </c>
      <c r="E32" s="367">
        <v>517.5</v>
      </c>
      <c r="F32" s="111" t="s">
        <v>97</v>
      </c>
      <c r="G32" s="357">
        <v>822.37650000000008</v>
      </c>
      <c r="H32" s="111" t="s">
        <v>97</v>
      </c>
      <c r="I32" s="101"/>
      <c r="J32" s="101"/>
    </row>
    <row r="33" spans="1:9" ht="15" thickBot="1" x14ac:dyDescent="0.35">
      <c r="A33" s="720" t="s">
        <v>145</v>
      </c>
      <c r="B33" s="721"/>
      <c r="C33" s="721"/>
      <c r="D33" s="721"/>
      <c r="E33" s="721"/>
      <c r="F33" s="722"/>
      <c r="G33" s="134">
        <v>220.10999999999999</v>
      </c>
      <c r="H33" s="135" t="s">
        <v>97</v>
      </c>
      <c r="I33" s="101"/>
    </row>
    <row r="34" spans="1:9" ht="15" thickBot="1" x14ac:dyDescent="0.35">
      <c r="A34" s="727" t="s">
        <v>146</v>
      </c>
      <c r="B34" s="728"/>
      <c r="C34" s="728"/>
      <c r="D34" s="728"/>
      <c r="E34" s="728"/>
      <c r="F34" s="729"/>
      <c r="G34" s="136">
        <v>272</v>
      </c>
      <c r="H34" s="137" t="s">
        <v>147</v>
      </c>
      <c r="I34" s="101"/>
    </row>
  </sheetData>
  <mergeCells count="15">
    <mergeCell ref="G4:H5"/>
    <mergeCell ref="A34:F34"/>
    <mergeCell ref="A6:A9"/>
    <mergeCell ref="A10:A13"/>
    <mergeCell ref="A14:A18"/>
    <mergeCell ref="A4:A5"/>
    <mergeCell ref="B4:B5"/>
    <mergeCell ref="C4:C5"/>
    <mergeCell ref="D4:D5"/>
    <mergeCell ref="E4:F5"/>
    <mergeCell ref="A1:D2"/>
    <mergeCell ref="A3:D3"/>
    <mergeCell ref="A19:A26"/>
    <mergeCell ref="A27:A32"/>
    <mergeCell ref="A33:F3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B6E8-2B57-4817-8B7D-62AEA833B5F0}">
  <sheetPr>
    <tabColor rgb="FF00B050"/>
  </sheetPr>
  <dimension ref="A1:C14"/>
  <sheetViews>
    <sheetView workbookViewId="0">
      <selection activeCell="C6" sqref="C6"/>
    </sheetView>
  </sheetViews>
  <sheetFormatPr defaultRowHeight="14.4" x14ac:dyDescent="0.3"/>
  <cols>
    <col min="1" max="1" width="16.109375" customWidth="1"/>
    <col min="2" max="2" width="21.6640625" customWidth="1"/>
  </cols>
  <sheetData>
    <row r="1" spans="1:3" ht="23.4" x14ac:dyDescent="0.45">
      <c r="A1" s="746" t="s">
        <v>174</v>
      </c>
      <c r="B1" s="747"/>
    </row>
    <row r="2" spans="1:3" ht="18" x14ac:dyDescent="0.35">
      <c r="A2" s="93" t="s">
        <v>150</v>
      </c>
      <c r="B2" s="94" t="s">
        <v>151</v>
      </c>
      <c r="C2" s="89"/>
    </row>
    <row r="3" spans="1:3" ht="23.4" x14ac:dyDescent="0.45">
      <c r="A3" s="95" t="s">
        <v>152</v>
      </c>
      <c r="B3" s="97" t="s">
        <v>156</v>
      </c>
    </row>
    <row r="4" spans="1:3" ht="23.4" x14ac:dyDescent="0.45">
      <c r="A4" s="95" t="s">
        <v>153</v>
      </c>
      <c r="B4" s="97" t="s">
        <v>157</v>
      </c>
    </row>
    <row r="5" spans="1:3" ht="23.4" x14ac:dyDescent="0.45">
      <c r="A5" s="99" t="s">
        <v>154</v>
      </c>
      <c r="B5" s="100" t="s">
        <v>158</v>
      </c>
    </row>
    <row r="6" spans="1:3" ht="24" thickBot="1" x14ac:dyDescent="0.5">
      <c r="A6" s="96" t="s">
        <v>159</v>
      </c>
      <c r="B6" s="98" t="s">
        <v>160</v>
      </c>
    </row>
    <row r="8" spans="1:3" ht="25.8" x14ac:dyDescent="0.5">
      <c r="A8" s="91" t="s">
        <v>155</v>
      </c>
      <c r="B8" s="91"/>
      <c r="C8" s="91"/>
    </row>
    <row r="10" spans="1:3" ht="23.4" x14ac:dyDescent="0.45">
      <c r="A10" s="90"/>
      <c r="B10" s="90"/>
    </row>
    <row r="11" spans="1:3" ht="25.8" x14ac:dyDescent="0.5">
      <c r="A11" s="92"/>
      <c r="B11" s="92"/>
    </row>
    <row r="12" spans="1:3" ht="25.8" x14ac:dyDescent="0.5">
      <c r="A12" s="92"/>
      <c r="B12" s="92"/>
    </row>
    <row r="13" spans="1:3" ht="25.8" x14ac:dyDescent="0.5">
      <c r="A13" s="92"/>
      <c r="B13" s="92"/>
    </row>
    <row r="14" spans="1:3" ht="25.8" x14ac:dyDescent="0.5">
      <c r="A14" s="92"/>
      <c r="B14" s="92"/>
    </row>
  </sheetData>
  <mergeCells count="1">
    <mergeCell ref="A1:B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EE2C-226C-483C-87AE-677B19A2FCAC}">
  <sheetPr>
    <tabColor rgb="FFFFFF00"/>
  </sheetPr>
  <dimension ref="A1:G24"/>
  <sheetViews>
    <sheetView workbookViewId="0">
      <selection activeCell="L15" sqref="L15"/>
    </sheetView>
  </sheetViews>
  <sheetFormatPr defaultRowHeight="14.4" x14ac:dyDescent="0.3"/>
  <cols>
    <col min="2" max="3" width="11.109375" customWidth="1"/>
    <col min="5" max="6" width="11" customWidth="1"/>
  </cols>
  <sheetData>
    <row r="1" spans="1:7" ht="21" x14ac:dyDescent="0.4">
      <c r="A1" s="752" t="s">
        <v>162</v>
      </c>
      <c r="B1" s="753"/>
      <c r="C1" s="753"/>
      <c r="D1" s="753"/>
      <c r="E1" s="753"/>
      <c r="F1" s="753"/>
      <c r="G1" s="754"/>
    </row>
    <row r="2" spans="1:7" ht="21.6" thickBot="1" x14ac:dyDescent="0.45">
      <c r="A2" s="138"/>
      <c r="B2" s="751" t="s">
        <v>96</v>
      </c>
      <c r="C2" s="751"/>
      <c r="D2" s="139"/>
      <c r="E2" s="751" t="s">
        <v>101</v>
      </c>
      <c r="F2" s="751"/>
      <c r="G2" s="140"/>
    </row>
    <row r="3" spans="1:7" x14ac:dyDescent="0.3">
      <c r="A3" s="748"/>
      <c r="B3" s="755"/>
      <c r="C3" s="755"/>
      <c r="D3" s="755"/>
      <c r="E3" s="755"/>
      <c r="F3" s="755"/>
      <c r="G3" s="758"/>
    </row>
    <row r="4" spans="1:7" x14ac:dyDescent="0.3">
      <c r="A4" s="749"/>
      <c r="B4" s="756"/>
      <c r="C4" s="756"/>
      <c r="D4" s="756"/>
      <c r="E4" s="756"/>
      <c r="F4" s="756"/>
      <c r="G4" s="759"/>
    </row>
    <row r="5" spans="1:7" x14ac:dyDescent="0.3">
      <c r="A5" s="749"/>
      <c r="B5" s="756"/>
      <c r="C5" s="756"/>
      <c r="D5" s="756"/>
      <c r="E5" s="756"/>
      <c r="F5" s="756"/>
      <c r="G5" s="759"/>
    </row>
    <row r="6" spans="1:7" x14ac:dyDescent="0.3">
      <c r="A6" s="749"/>
      <c r="B6" s="756"/>
      <c r="C6" s="756"/>
      <c r="D6" s="756"/>
      <c r="E6" s="756"/>
      <c r="F6" s="756"/>
      <c r="G6" s="759"/>
    </row>
    <row r="7" spans="1:7" x14ac:dyDescent="0.3">
      <c r="A7" s="749"/>
      <c r="B7" s="756"/>
      <c r="C7" s="756"/>
      <c r="D7" s="756"/>
      <c r="E7" s="756"/>
      <c r="F7" s="756"/>
      <c r="G7" s="759"/>
    </row>
    <row r="8" spans="1:7" x14ac:dyDescent="0.3">
      <c r="A8" s="749"/>
      <c r="B8" s="756"/>
      <c r="C8" s="756"/>
      <c r="D8" s="756"/>
      <c r="E8" s="756"/>
      <c r="F8" s="756"/>
      <c r="G8" s="759"/>
    </row>
    <row r="9" spans="1:7" x14ac:dyDescent="0.3">
      <c r="A9" s="749"/>
      <c r="B9" s="756"/>
      <c r="C9" s="756"/>
      <c r="D9" s="756"/>
      <c r="E9" s="756"/>
      <c r="F9" s="756"/>
      <c r="G9" s="759"/>
    </row>
    <row r="10" spans="1:7" x14ac:dyDescent="0.3">
      <c r="A10" s="749"/>
      <c r="B10" s="756"/>
      <c r="C10" s="756"/>
      <c r="D10" s="756"/>
      <c r="E10" s="756"/>
      <c r="F10" s="756"/>
      <c r="G10" s="759"/>
    </row>
    <row r="11" spans="1:7" x14ac:dyDescent="0.3">
      <c r="A11" s="749"/>
      <c r="B11" s="756"/>
      <c r="C11" s="756"/>
      <c r="D11" s="756"/>
      <c r="E11" s="756"/>
      <c r="F11" s="756"/>
      <c r="G11" s="759"/>
    </row>
    <row r="12" spans="1:7" x14ac:dyDescent="0.3">
      <c r="A12" s="749"/>
      <c r="B12" s="756"/>
      <c r="C12" s="756"/>
      <c r="D12" s="756"/>
      <c r="E12" s="756"/>
      <c r="F12" s="756"/>
      <c r="G12" s="759"/>
    </row>
    <row r="13" spans="1:7" x14ac:dyDescent="0.3">
      <c r="A13" s="749"/>
      <c r="B13" s="756"/>
      <c r="C13" s="756"/>
      <c r="D13" s="756"/>
      <c r="E13" s="756"/>
      <c r="F13" s="756"/>
      <c r="G13" s="759"/>
    </row>
    <row r="14" spans="1:7" x14ac:dyDescent="0.3">
      <c r="A14" s="749"/>
      <c r="B14" s="756"/>
      <c r="C14" s="756"/>
      <c r="D14" s="756"/>
      <c r="E14" s="756"/>
      <c r="F14" s="756"/>
      <c r="G14" s="759"/>
    </row>
    <row r="15" spans="1:7" x14ac:dyDescent="0.3">
      <c r="A15" s="749"/>
      <c r="B15" s="756"/>
      <c r="C15" s="756"/>
      <c r="D15" s="756"/>
      <c r="E15" s="756"/>
      <c r="F15" s="756"/>
      <c r="G15" s="759"/>
    </row>
    <row r="16" spans="1:7" x14ac:dyDescent="0.3">
      <c r="A16" s="749"/>
      <c r="B16" s="756"/>
      <c r="C16" s="756"/>
      <c r="D16" s="756"/>
      <c r="E16" s="756"/>
      <c r="F16" s="756"/>
      <c r="G16" s="759"/>
    </row>
    <row r="17" spans="1:7" x14ac:dyDescent="0.3">
      <c r="A17" s="749"/>
      <c r="B17" s="756"/>
      <c r="C17" s="756"/>
      <c r="D17" s="756"/>
      <c r="E17" s="756"/>
      <c r="F17" s="756"/>
      <c r="G17" s="759"/>
    </row>
    <row r="18" spans="1:7" x14ac:dyDescent="0.3">
      <c r="A18" s="749"/>
      <c r="B18" s="756"/>
      <c r="C18" s="756"/>
      <c r="D18" s="756"/>
      <c r="E18" s="756"/>
      <c r="F18" s="756"/>
      <c r="G18" s="759"/>
    </row>
    <row r="19" spans="1:7" x14ac:dyDescent="0.3">
      <c r="A19" s="749"/>
      <c r="B19" s="757"/>
      <c r="C19" s="757"/>
      <c r="D19" s="756"/>
      <c r="E19" s="757"/>
      <c r="F19" s="757"/>
      <c r="G19" s="759"/>
    </row>
    <row r="20" spans="1:7" ht="18" x14ac:dyDescent="0.35">
      <c r="A20" s="749"/>
      <c r="B20" s="141" t="s">
        <v>163</v>
      </c>
      <c r="C20" s="141" t="s">
        <v>164</v>
      </c>
      <c r="D20" s="756"/>
      <c r="E20" s="141" t="s">
        <v>163</v>
      </c>
      <c r="F20" s="141" t="s">
        <v>164</v>
      </c>
      <c r="G20" s="759"/>
    </row>
    <row r="21" spans="1:7" ht="21" x14ac:dyDescent="0.4">
      <c r="A21" s="749"/>
      <c r="B21" s="142" t="s">
        <v>165</v>
      </c>
      <c r="C21" s="142">
        <v>3100</v>
      </c>
      <c r="D21" s="756"/>
      <c r="E21" s="142" t="s">
        <v>165</v>
      </c>
      <c r="F21" s="142">
        <v>3500</v>
      </c>
      <c r="G21" s="759"/>
    </row>
    <row r="22" spans="1:7" ht="21" x14ac:dyDescent="0.4">
      <c r="A22" s="749"/>
      <c r="B22" s="142" t="s">
        <v>166</v>
      </c>
      <c r="C22" s="142">
        <v>3350</v>
      </c>
      <c r="D22" s="756"/>
      <c r="E22" s="142" t="s">
        <v>166</v>
      </c>
      <c r="F22" s="142">
        <v>3700</v>
      </c>
      <c r="G22" s="759"/>
    </row>
    <row r="23" spans="1:7" ht="21" x14ac:dyDescent="0.4">
      <c r="A23" s="749"/>
      <c r="B23" s="142" t="s">
        <v>167</v>
      </c>
      <c r="C23" s="142">
        <v>3600</v>
      </c>
      <c r="D23" s="756"/>
      <c r="E23" s="142" t="s">
        <v>167</v>
      </c>
      <c r="F23" s="142">
        <v>4000</v>
      </c>
      <c r="G23" s="759"/>
    </row>
    <row r="24" spans="1:7" ht="21.6" thickBot="1" x14ac:dyDescent="0.45">
      <c r="A24" s="750"/>
      <c r="B24" s="143" t="s">
        <v>168</v>
      </c>
      <c r="C24" s="143">
        <v>3850</v>
      </c>
      <c r="D24" s="761"/>
      <c r="E24" s="143" t="s">
        <v>168</v>
      </c>
      <c r="F24" s="143">
        <v>4500</v>
      </c>
      <c r="G24" s="760"/>
    </row>
  </sheetData>
  <mergeCells count="8">
    <mergeCell ref="A3:A24"/>
    <mergeCell ref="B2:C2"/>
    <mergeCell ref="E2:F2"/>
    <mergeCell ref="A1:G1"/>
    <mergeCell ref="B3:C19"/>
    <mergeCell ref="E3:F19"/>
    <mergeCell ref="G3:G24"/>
    <mergeCell ref="D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Строганная</vt:lpstr>
      <vt:lpstr>Обрезная</vt:lpstr>
      <vt:lpstr>Для бани и сауны</vt:lpstr>
      <vt:lpstr>Мебельный щит</vt:lpstr>
      <vt:lpstr>Пеллеты, брикеты</vt:lpstr>
      <vt:lpstr>Элементы Лестниц</vt:lpstr>
      <vt:lpstr>Погонажные изделия</vt:lpstr>
      <vt:lpstr>OSB, фанера</vt:lpstr>
      <vt:lpstr>Двери</vt:lpstr>
      <vt:lpstr>Домокомплекты из мини-бруса</vt:lpstr>
      <vt:lpstr>Хоз. постройки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Biba</dc:creator>
  <cp:lastModifiedBy>Biba</cp:lastModifiedBy>
  <cp:lastPrinted>2025-05-07T07:36:36Z</cp:lastPrinted>
  <dcterms:created xsi:type="dcterms:W3CDTF">2015-06-05T18:19:34Z</dcterms:created>
  <dcterms:modified xsi:type="dcterms:W3CDTF">2025-10-30T11:56:06Z</dcterms:modified>
</cp:coreProperties>
</file>